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Default Extension="vml" ContentType="application/vnd.openxmlformats-officedocument.vmlDrawing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40"/>
  </bookViews>
  <sheets>
    <sheet name="1976-77" sheetId="1" r:id="rId1"/>
    <sheet name="1978" sheetId="2" r:id="rId2"/>
    <sheet name="1979" sheetId="3" r:id="rId3"/>
    <sheet name="1980" sheetId="4" r:id="rId4"/>
    <sheet name="1981" sheetId="5" r:id="rId5"/>
    <sheet name="1982" sheetId="6" r:id="rId6"/>
    <sheet name="1983" sheetId="7" r:id="rId7"/>
    <sheet name="1984" sheetId="8" r:id="rId8"/>
    <sheet name="1985" sheetId="9" r:id="rId9"/>
    <sheet name="1986" sheetId="10" r:id="rId10"/>
    <sheet name="1987" sheetId="11" r:id="rId11"/>
    <sheet name="1988" sheetId="12" r:id="rId12"/>
    <sheet name="1989" sheetId="13" r:id="rId13"/>
    <sheet name="1990" sheetId="14" r:id="rId14"/>
    <sheet name="1991" sheetId="15" r:id="rId15"/>
    <sheet name="1992" sheetId="16" r:id="rId16"/>
    <sheet name="1993" sheetId="17" r:id="rId17"/>
    <sheet name="1994" sheetId="18" r:id="rId18"/>
    <sheet name="1995" sheetId="19" r:id="rId19"/>
    <sheet name="1996" sheetId="20" r:id="rId20"/>
    <sheet name="1997" sheetId="21" r:id="rId21"/>
    <sheet name="1998" sheetId="22" r:id="rId22"/>
    <sheet name="1999" sheetId="23" r:id="rId23"/>
    <sheet name="2000" sheetId="24" r:id="rId24"/>
    <sheet name="2001" sheetId="25" r:id="rId25"/>
    <sheet name="2002" sheetId="26" r:id="rId26"/>
    <sheet name="2003N" sheetId="27" r:id="rId27"/>
    <sheet name="2004" sheetId="28" r:id="rId28"/>
    <sheet name="2005N" sheetId="29" r:id="rId29"/>
    <sheet name="2006" sheetId="30" r:id="rId30"/>
    <sheet name="2007" sheetId="31" r:id="rId31"/>
    <sheet name="2008N" sheetId="32" r:id="rId32"/>
    <sheet name="2009" sheetId="33" r:id="rId33"/>
    <sheet name="2010N" sheetId="34" r:id="rId34"/>
    <sheet name="2011N" sheetId="35" r:id="rId35"/>
    <sheet name="2012" sheetId="36" r:id="rId36"/>
    <sheet name="2013" sheetId="37" r:id="rId37"/>
    <sheet name="2014" sheetId="38" r:id="rId38"/>
    <sheet name="2015N" sheetId="39" r:id="rId39"/>
    <sheet name="2017" sheetId="40" r:id="rId40"/>
    <sheet name="2018NC" sheetId="41" r:id="rId41"/>
    <sheet name="Datum platser" sheetId="42" r:id="rId42"/>
    <sheet name="Medaljörer" sheetId="43" r:id="rId43"/>
    <sheet name="Alla Piloter, år och placering" sheetId="44" r:id="rId44"/>
    <sheet name="Klubbar" sheetId="45" r:id="rId45"/>
    <sheet name="Deltävlingar" sheetId="46" r:id="rId46"/>
  </sheets>
  <definedNames>
    <definedName name="_xlnm._FilterDatabase" localSheetId="43" hidden="1">'Alla Piloter, år och placering'!$A$1:$AW$4</definedName>
    <definedName name="Average">'1976-77'!B1/'1978'!$Y$4</definedName>
    <definedName name="TABLE">#REF!</definedName>
    <definedName name="TABLE_2">#REF!</definedName>
    <definedName name="Total">SUM('1976-77'!B1:U1)</definedName>
    <definedName name="__Anonymous_Sheet_DB__1">'Alla Piloter, år och placering'!$A$1:$AW$4</definedName>
    <definedName name="Excel_BuiltIn__FilterDatabase" localSheetId="43">'Alla Piloter, år och placering'!$A$1:$AD$4</definedName>
  </definedNames>
  <calcPr fullCalcOnLoad="1"/>
</workbook>
</file>

<file path=xl/comments43.xml><?xml version="1.0" encoding="utf-8"?>
<comments xmlns="http://schemas.openxmlformats.org/spreadsheetml/2006/main">
  <authors>
    <author> </author>
  </authors>
  <commentList>
    <comment ref="P3" authorId="0">
      <text>
        <r>
          <rPr>
            <b/>
            <sz val="8"/>
            <color indexed="8"/>
            <rFont val="Tahoma"/>
            <family val="2"/>
          </rPr>
          <t>no. of points, if equal, no of gold medals, if equal no. of silver medals, if equal alphabet</t>
        </r>
      </text>
    </comment>
    <comment ref="P44" authorId="0">
      <text>
        <r>
          <rPr>
            <b/>
            <sz val="8"/>
            <color indexed="8"/>
            <rFont val="Tahoma"/>
            <family val="2"/>
          </rPr>
          <t>no. of points, if equal, no of gold medals, if equal no. of silver medals, if equal alphabet</t>
        </r>
      </text>
    </comment>
    <comment ref="V3" authorId="0">
      <text>
        <r>
          <rPr>
            <b/>
            <sz val="8"/>
            <color indexed="8"/>
            <rFont val="Tahoma"/>
            <family val="2"/>
          </rPr>
          <t>gold=3, silver=2, bronze=1</t>
        </r>
      </text>
    </comment>
    <comment ref="V44" authorId="0">
      <text>
        <r>
          <rPr>
            <b/>
            <sz val="8"/>
            <color indexed="8"/>
            <rFont val="Tahoma"/>
            <family val="2"/>
          </rPr>
          <t>gold=3, silver=2, bronze=1</t>
        </r>
      </text>
    </comment>
  </commentList>
</comments>
</file>

<file path=xl/sharedStrings.xml><?xml version="1.0" encoding="utf-8"?>
<sst xmlns="http://schemas.openxmlformats.org/spreadsheetml/2006/main" count="3893" uniqueCount="786">
  <si>
    <t>SM 1976-1977</t>
  </si>
  <si>
    <t>Örsundsbro. John Grubbström</t>
  </si>
  <si>
    <t>Piloter</t>
  </si>
  <si>
    <t>F1</t>
  </si>
  <si>
    <t>Deltävling 1</t>
  </si>
  <si>
    <t>Uppsala. J Grubbström/Hans Åkerstedt</t>
  </si>
  <si>
    <t>Deltävlingar</t>
  </si>
  <si>
    <t>F2</t>
  </si>
  <si>
    <t>Deltävling 2</t>
  </si>
  <si>
    <t>FLY IN</t>
  </si>
  <si>
    <t>Gränna. Gösta Hedén. Inställt (Dimma)</t>
  </si>
  <si>
    <t>Flygningar</t>
  </si>
  <si>
    <t>Inställd</t>
  </si>
  <si>
    <t>Mjölby/Skänninge. S-Å Björnstedt</t>
  </si>
  <si>
    <t>Klubbar</t>
  </si>
  <si>
    <t>F3</t>
  </si>
  <si>
    <t>Deltävling 3</t>
  </si>
  <si>
    <t>CNTE</t>
  </si>
  <si>
    <t>Falköping</t>
  </si>
  <si>
    <t>F4</t>
  </si>
  <si>
    <t>Deltävling 4</t>
  </si>
  <si>
    <t>Rank</t>
  </si>
  <si>
    <t>NAMN, Förnamn</t>
  </si>
  <si>
    <t>Klubb</t>
  </si>
  <si>
    <t>Total</t>
  </si>
  <si>
    <t xml:space="preserve">Klubb rank </t>
  </si>
  <si>
    <t>medeltal</t>
  </si>
  <si>
    <t>piloter</t>
  </si>
  <si>
    <t>poäng</t>
  </si>
  <si>
    <t>SUNDQVIST, Lars</t>
  </si>
  <si>
    <t>Askims BK</t>
  </si>
  <si>
    <t>VM 29</t>
  </si>
  <si>
    <t>Askim</t>
  </si>
  <si>
    <t>COLTING, Håkan</t>
  </si>
  <si>
    <t>Polar BK</t>
  </si>
  <si>
    <t>VM 40</t>
  </si>
  <si>
    <t>BALKEDAL, Jan</t>
  </si>
  <si>
    <t>H Gröndal BK</t>
  </si>
  <si>
    <t>VM 25</t>
  </si>
  <si>
    <t>DAHLSTRAND, Stig</t>
  </si>
  <si>
    <t>Billingens BK</t>
  </si>
  <si>
    <t>STÅBI, Ulf</t>
  </si>
  <si>
    <t>SBKTM</t>
  </si>
  <si>
    <t>MADSEN, Axel</t>
  </si>
  <si>
    <t>BK Andrée</t>
  </si>
  <si>
    <t>SANDQVIST, Reine</t>
  </si>
  <si>
    <t>Skänninge BK</t>
  </si>
  <si>
    <t>SILVERSTOLPE, K-G</t>
  </si>
  <si>
    <t>Kustorps BK</t>
  </si>
  <si>
    <t>ANDERSSON, Peter</t>
  </si>
  <si>
    <t>BC Beatrice A</t>
  </si>
  <si>
    <t>FRISK, Stig</t>
  </si>
  <si>
    <t>Danderyds BK</t>
  </si>
  <si>
    <t>CEVEY, Freddy</t>
  </si>
  <si>
    <t>Guldtuppen BC</t>
  </si>
  <si>
    <t>SM 1978. Falköping 30/8 – 3/9</t>
  </si>
  <si>
    <t>Arrangör: Falans Ballongklubb</t>
  </si>
  <si>
    <t>Arrangör: Billingens Ballongklubb</t>
  </si>
  <si>
    <t>Tävlingsledare: John Grubbström</t>
  </si>
  <si>
    <t>FLY ON</t>
  </si>
  <si>
    <t>VM  8</t>
  </si>
  <si>
    <t>GUNNARSSON, Bengt</t>
  </si>
  <si>
    <t>VM  7</t>
  </si>
  <si>
    <t>FITGER, Peter</t>
  </si>
  <si>
    <t>VM 18</t>
  </si>
  <si>
    <t>KLINGBERG, Mikael</t>
  </si>
  <si>
    <t>Upplandsklubben</t>
  </si>
  <si>
    <t>PALMBLAD, Bertil</t>
  </si>
  <si>
    <t>BK Sessan</t>
  </si>
  <si>
    <t>SUNDQVIST, Arnold</t>
  </si>
  <si>
    <t>HANSSON, Stefan</t>
  </si>
  <si>
    <t>SM 1979. Mjölby 21-23 September 1979</t>
  </si>
  <si>
    <t>Arrangör: Skänninge Ballongklubb</t>
  </si>
  <si>
    <t>Tävlingsledare: Sten-Åke Björnstedt</t>
  </si>
  <si>
    <t>HNH, FLY ON</t>
  </si>
  <si>
    <t>BALKEDAL, Janne</t>
  </si>
  <si>
    <t>GRUBBSTRÖM, John</t>
  </si>
  <si>
    <t>EM  4</t>
  </si>
  <si>
    <t>LILJA, Ingemar</t>
  </si>
  <si>
    <t>EM  5</t>
  </si>
  <si>
    <t>Ballongexperterna</t>
  </si>
  <si>
    <t>ROMAN, Magnus</t>
  </si>
  <si>
    <t>EM 17</t>
  </si>
  <si>
    <t>WASÉN, Anders</t>
  </si>
  <si>
    <t>SM 1980. Skara 10-14 September 1980</t>
  </si>
  <si>
    <t>JDG</t>
  </si>
  <si>
    <t>Tävlingsledare: Per Helmerson</t>
  </si>
  <si>
    <t>KARLSTRÖM, Kenneth</t>
  </si>
  <si>
    <t>Chalmers B Corps</t>
  </si>
  <si>
    <t>VM  3</t>
  </si>
  <si>
    <t>BK Atila</t>
  </si>
  <si>
    <t>Pomperipossa BK</t>
  </si>
  <si>
    <t>VM 46</t>
  </si>
  <si>
    <t>Fyris BK</t>
  </si>
  <si>
    <t>VM 28</t>
  </si>
  <si>
    <t>DAHLÉN, Stefan</t>
  </si>
  <si>
    <t>BC of Stockholm</t>
  </si>
  <si>
    <t>ELESTEDT, Peter</t>
  </si>
  <si>
    <t>BORG, Mikael</t>
  </si>
  <si>
    <t>HANSSON, Karl-Erik</t>
  </si>
  <si>
    <t>Münchausen BK</t>
  </si>
  <si>
    <t>LANDSTRÖM, Torstein</t>
  </si>
  <si>
    <t>WASÉN, Håkan</t>
  </si>
  <si>
    <t>KJELLÉN (JOHANSSON), Nils-Evert</t>
  </si>
  <si>
    <t>SM 1981. Falköping 9-13 September 1981</t>
  </si>
  <si>
    <t>F5</t>
  </si>
  <si>
    <t>Deltävling 5</t>
  </si>
  <si>
    <t>F6</t>
  </si>
  <si>
    <t>Deltävling 6</t>
  </si>
  <si>
    <t>LINDQVIST, Per-Ola</t>
  </si>
  <si>
    <t>EM 12</t>
  </si>
  <si>
    <t>EM  6</t>
  </si>
  <si>
    <t>EM 14</t>
  </si>
  <si>
    <t>FRÖJDENDAHL, Ulf</t>
  </si>
  <si>
    <t>Ballongkompaniet</t>
  </si>
  <si>
    <t>CEDERLUND, Tommy</t>
  </si>
  <si>
    <t>Örebro BK</t>
  </si>
  <si>
    <t>Djursholms BK</t>
  </si>
  <si>
    <t>SJÖKVIST, Ragnvald</t>
  </si>
  <si>
    <t>KARLQVIST, Lars</t>
  </si>
  <si>
    <t>LIND, Tommy</t>
  </si>
  <si>
    <t>GUSTAFSSON, Sigurd</t>
  </si>
  <si>
    <t>SM 1982. Skövde 18-22 augusti 1982</t>
  </si>
  <si>
    <t>Arrangör:Billingens Ballongklubb</t>
  </si>
  <si>
    <t>VM  9</t>
  </si>
  <si>
    <t>VM  5</t>
  </si>
  <si>
    <t>VM 27</t>
  </si>
  <si>
    <t>Partille BK</t>
  </si>
  <si>
    <t>HERRSTRÖM, Per-Åke</t>
  </si>
  <si>
    <t>St Helena BK</t>
  </si>
  <si>
    <t>FRIBORG, Christer</t>
  </si>
  <si>
    <t>VM 59</t>
  </si>
  <si>
    <t>OLOFSSON, Gösta</t>
  </si>
  <si>
    <t>VM 44</t>
  </si>
  <si>
    <t>MYRTOFT, Pedro</t>
  </si>
  <si>
    <t>KARLSSON, Sven</t>
  </si>
  <si>
    <t>SM 1983. Vara 11-15 maj 1983</t>
  </si>
  <si>
    <t>Arrangör: BK Bellevue</t>
  </si>
  <si>
    <t>Tävlingsledare: Ingemar Lilja</t>
  </si>
  <si>
    <t>Linköpings BK</t>
  </si>
  <si>
    <t>EM 24</t>
  </si>
  <si>
    <t>EM 32</t>
  </si>
  <si>
    <t>Falans BK</t>
  </si>
  <si>
    <t>HAFNER, Ulf</t>
  </si>
  <si>
    <t>FOUGELBERG, Lennart</t>
  </si>
  <si>
    <t>PERSSON, Anders</t>
  </si>
  <si>
    <t>ISBERG, Erik</t>
  </si>
  <si>
    <t>HELMERSON, Per</t>
  </si>
  <si>
    <t>SM 1984. Gränna 6-9 februari 1984</t>
  </si>
  <si>
    <t>Arrangör: BK Andrée</t>
  </si>
  <si>
    <t>F1 8/2 FM</t>
  </si>
  <si>
    <t>Deltävling 1-4</t>
  </si>
  <si>
    <t>JDG, FON, FON,FON</t>
  </si>
  <si>
    <t>F2 9/2 FM</t>
  </si>
  <si>
    <t>FIN</t>
  </si>
  <si>
    <t>F3 9/2 EM</t>
  </si>
  <si>
    <t>Deltävling 6, 7</t>
  </si>
  <si>
    <t>ELB, FON</t>
  </si>
  <si>
    <t>VM 19</t>
  </si>
  <si>
    <t>VM 47</t>
  </si>
  <si>
    <t>VM 86</t>
  </si>
  <si>
    <t>VM 70</t>
  </si>
  <si>
    <t>VM 24</t>
  </si>
  <si>
    <t>MILTON, Sven</t>
  </si>
  <si>
    <t>VM 45</t>
  </si>
  <si>
    <t>VM 48</t>
  </si>
  <si>
    <t>STIEBEL, Lars</t>
  </si>
  <si>
    <t>VM 98</t>
  </si>
  <si>
    <t>SM 1985. Skara. 15-18 maj 1985</t>
  </si>
  <si>
    <t>Deltävling 1-2</t>
  </si>
  <si>
    <t>XXX, FON</t>
  </si>
  <si>
    <t>Deltävling 3-5</t>
  </si>
  <si>
    <t>FIN, ELB, FON</t>
  </si>
  <si>
    <t>ELB</t>
  </si>
  <si>
    <t>Deltävling 7-8</t>
  </si>
  <si>
    <t>FON, XXX</t>
  </si>
  <si>
    <t>Deltävling 9</t>
  </si>
  <si>
    <t>XXX</t>
  </si>
  <si>
    <t>F6 18/5 EM</t>
  </si>
  <si>
    <t>Deltävling 10-12</t>
  </si>
  <si>
    <t>XXX, XXX, FON</t>
  </si>
  <si>
    <t>Halmstad BK</t>
  </si>
  <si>
    <t>LINDGREN, Tordh</t>
  </si>
  <si>
    <t>BK?</t>
  </si>
  <si>
    <t>ISAKSSON, Sören</t>
  </si>
  <si>
    <t>BOHLIN, Anders</t>
  </si>
  <si>
    <t>LAMBERG, Kenneth</t>
  </si>
  <si>
    <t>PRYBIL, Urban</t>
  </si>
  <si>
    <t>GUNNARSSON, Bengt. BK Andrée</t>
  </si>
  <si>
    <t>SM 1986. Alingsås. 7-10 maj 1986</t>
  </si>
  <si>
    <t>Arrangör: Alingsås Ballongsällskap</t>
  </si>
  <si>
    <t>X</t>
  </si>
  <si>
    <t>WINROTH, Björn</t>
  </si>
  <si>
    <t>VM 43</t>
  </si>
  <si>
    <t>EKSTEDT, Lars</t>
  </si>
  <si>
    <t>KLASSON, Leif</t>
  </si>
  <si>
    <t>RYLANDER, Christian</t>
  </si>
  <si>
    <t>ROLFSSON, Sven Erik</t>
  </si>
  <si>
    <t>VM 9</t>
  </si>
  <si>
    <t>EKEBLAD, Poa</t>
  </si>
  <si>
    <t>HANSSON, Joakim</t>
  </si>
  <si>
    <t>ÖDMAN, Christer</t>
  </si>
  <si>
    <t>SVÄRD, Jan</t>
  </si>
  <si>
    <t>JOHANSSON, Rune</t>
  </si>
  <si>
    <t>SM 1987. Nyköping-Skavsta. 27-30 maj 1987</t>
  </si>
  <si>
    <t>Arrangör: BS Gustav Adolf</t>
  </si>
  <si>
    <t>F1 27/5 FM</t>
  </si>
  <si>
    <t>F2 27/5 EM</t>
  </si>
  <si>
    <t>F3 28/5 FM</t>
  </si>
  <si>
    <t>Deltävling 6-7</t>
  </si>
  <si>
    <t>F4 29/5 FM</t>
  </si>
  <si>
    <t>Deltävling 8-12</t>
  </si>
  <si>
    <t>BS Gustav Adolf</t>
  </si>
  <si>
    <t>EM 33</t>
  </si>
  <si>
    <t>Hudik BK</t>
  </si>
  <si>
    <t>EM 42</t>
  </si>
  <si>
    <t>BF OscAir</t>
  </si>
  <si>
    <t>LARSSON, Håkan</t>
  </si>
  <si>
    <t>OSCARSSON, Stefan</t>
  </si>
  <si>
    <t>ÅKVIST, Anders</t>
  </si>
  <si>
    <t xml:space="preserve"> </t>
  </si>
  <si>
    <t>SM 1988. Hudiksvall. 8-12 mars 1988</t>
  </si>
  <si>
    <t>Arrangör: BK Atila</t>
  </si>
  <si>
    <t>Tävlingsledare: Per-Ola Lindqvist</t>
  </si>
  <si>
    <t>VM 34</t>
  </si>
  <si>
    <t>VM 63</t>
  </si>
  <si>
    <t>VM 81</t>
  </si>
  <si>
    <t>BK Svea</t>
  </si>
  <si>
    <t>VM 5</t>
  </si>
  <si>
    <t>LESSER, Per</t>
  </si>
  <si>
    <t>PAULSSON, Mats</t>
  </si>
  <si>
    <t>VM 20</t>
  </si>
  <si>
    <t>SM 1989. Malmköping. 29 april-6 maj 1989</t>
  </si>
  <si>
    <t>Arrangör: Ballongveteranerna</t>
  </si>
  <si>
    <t>F1 2/5 FM</t>
  </si>
  <si>
    <t>JDG, PDG</t>
  </si>
  <si>
    <t>Tävlingsledare: Jan Balkedal</t>
  </si>
  <si>
    <t>F2 3/5 FM</t>
  </si>
  <si>
    <t>Deltävling 3-4</t>
  </si>
  <si>
    <t>JDG, XDI</t>
  </si>
  <si>
    <t>F3 3/5 EM</t>
  </si>
  <si>
    <t>Deltävling 5-6</t>
  </si>
  <si>
    <t>FIN, WDN</t>
  </si>
  <si>
    <t>F4 4/5 FM</t>
  </si>
  <si>
    <t>HNH, ELB</t>
  </si>
  <si>
    <t>F5 5/5 FM</t>
  </si>
  <si>
    <t>GBM</t>
  </si>
  <si>
    <t>EM 3</t>
  </si>
  <si>
    <t>BK Bellevue</t>
  </si>
  <si>
    <t>EM 41</t>
  </si>
  <si>
    <t>EM 21</t>
  </si>
  <si>
    <t>LANDH, Göran</t>
  </si>
  <si>
    <t>WAHLBERG, Gunnar</t>
  </si>
  <si>
    <t>NILSSON, Janne</t>
  </si>
  <si>
    <t>NOVOSAD, Michael</t>
  </si>
  <si>
    <t>OSKARSSON, Stefan</t>
  </si>
  <si>
    <t>SM 1990. Backamo. 27-30 Juni 1990</t>
  </si>
  <si>
    <t>Arrangör: ABF Ballongklubb</t>
  </si>
  <si>
    <t>F1 27/6 EM</t>
  </si>
  <si>
    <t>HWZ, FON</t>
  </si>
  <si>
    <t>Tävlingsledare: Bengt Stener</t>
  </si>
  <si>
    <t>F2 28/6 EM</t>
  </si>
  <si>
    <t>PDG</t>
  </si>
  <si>
    <t>F3 29/6 EM</t>
  </si>
  <si>
    <t>F4 30/6 FM</t>
  </si>
  <si>
    <t>FIN, FON</t>
  </si>
  <si>
    <t>VM 12</t>
  </si>
  <si>
    <t>Ballongveteranerna</t>
  </si>
  <si>
    <t>VM 4</t>
  </si>
  <si>
    <t>JEPPSSON, Teddy</t>
  </si>
  <si>
    <t>KJELLANDER, Dan</t>
  </si>
  <si>
    <t>MATTSON, Susan</t>
  </si>
  <si>
    <t>NILSSON, Anders</t>
  </si>
  <si>
    <t>KJELLEN, Nils-Evert</t>
  </si>
  <si>
    <t>SM 1991. Hässleholm. 20-25 Juni 1991</t>
  </si>
  <si>
    <t>F1 22/6 FM</t>
  </si>
  <si>
    <t>Deltävling 1-3</t>
  </si>
  <si>
    <t>PDG, PDG, FON</t>
  </si>
  <si>
    <t>F2 23/6 EM</t>
  </si>
  <si>
    <t>XDI</t>
  </si>
  <si>
    <t>F3 24/6 EM</t>
  </si>
  <si>
    <t>FIN, HWZ</t>
  </si>
  <si>
    <t>F5  25/6 FM</t>
  </si>
  <si>
    <t>Deltävling 8</t>
  </si>
  <si>
    <t>EM 8</t>
  </si>
  <si>
    <t>EM 45</t>
  </si>
  <si>
    <t>Sävedalens BK</t>
  </si>
  <si>
    <t>EM 44</t>
  </si>
  <si>
    <t>MATTSSON, Susan</t>
  </si>
  <si>
    <t>DREWERT, Michael</t>
  </si>
  <si>
    <t>ÖDMAN, Henrik</t>
  </si>
  <si>
    <t>SM 1992. Vårgårda.3-7 augusti 1992</t>
  </si>
  <si>
    <t>Arrangör: Chalmers Ballong Corps</t>
  </si>
  <si>
    <t>F1 04/8 FM</t>
  </si>
  <si>
    <t>Endast en deltävling.</t>
  </si>
  <si>
    <t>Inget godkänt SM</t>
  </si>
  <si>
    <t>VM 21</t>
  </si>
  <si>
    <t>VM 8</t>
  </si>
  <si>
    <t>VM 16</t>
  </si>
  <si>
    <t>DANIELSSON, Björn</t>
  </si>
  <si>
    <t>SM 1993. Nossebro 16-21 maj 1993</t>
  </si>
  <si>
    <t>F1 16/5 EM</t>
  </si>
  <si>
    <t>XDI, PDG</t>
  </si>
  <si>
    <t>F2 17/5 FM</t>
  </si>
  <si>
    <t>Deltävling 2-6</t>
  </si>
  <si>
    <t>HWZ, FON, GBM, FON</t>
  </si>
  <si>
    <t>F3 18/5 FM</t>
  </si>
  <si>
    <t>Deltävling 7</t>
  </si>
  <si>
    <t>Tredelad poängberäkning</t>
  </si>
  <si>
    <t>F4 18/5 EM</t>
  </si>
  <si>
    <t>Deltävling 8-9</t>
  </si>
  <si>
    <t>CRT, MDT</t>
  </si>
  <si>
    <t>F5 19/5 FM</t>
  </si>
  <si>
    <t>Deltävling 10</t>
  </si>
  <si>
    <t>F6 19/5 EM</t>
  </si>
  <si>
    <t>Deltävling 11-13</t>
  </si>
  <si>
    <t>PDG, FIN, FON</t>
  </si>
  <si>
    <t>F7 20/5 FM</t>
  </si>
  <si>
    <t>Deltävling 14-18</t>
  </si>
  <si>
    <t>PDG, ELB, PDG, FON, XDD</t>
  </si>
  <si>
    <t>WALKER, Rob</t>
  </si>
  <si>
    <t>EM 38</t>
  </si>
  <si>
    <t>EM 48</t>
  </si>
  <si>
    <t>KJELLÉN, Nils-Evert</t>
  </si>
  <si>
    <t>MALMGÅRD, Lars</t>
  </si>
  <si>
    <t>SM 1994. Söderköping 08-14 maj 1994</t>
  </si>
  <si>
    <t>F1 8/5 FM</t>
  </si>
  <si>
    <t>PDG, FIN, FON, XDI</t>
  </si>
  <si>
    <t>F2 8/5 EM</t>
  </si>
  <si>
    <t>PDG, FON</t>
  </si>
  <si>
    <t>F3 9/5 FM</t>
  </si>
  <si>
    <t>Deltävling 7-9</t>
  </si>
  <si>
    <t>FIN, PDG, GBM</t>
  </si>
  <si>
    <t>F4 10/5 FM</t>
  </si>
  <si>
    <t>MDT, FON, ELB</t>
  </si>
  <si>
    <t>F5 10/5 EM</t>
  </si>
  <si>
    <t>Deltävling 13-14</t>
  </si>
  <si>
    <t>FIN, FON,</t>
  </si>
  <si>
    <t>F6 11/5 FM</t>
  </si>
  <si>
    <t>Deltävling 15-17</t>
  </si>
  <si>
    <t>SFL, JDG, XDI</t>
  </si>
  <si>
    <t>F7 13/5 FM</t>
  </si>
  <si>
    <t>Deltävling 18-20</t>
  </si>
  <si>
    <t>FIN, JDG, JDG</t>
  </si>
  <si>
    <t>VM 23</t>
  </si>
  <si>
    <t>VM 33</t>
  </si>
  <si>
    <t>VM 15</t>
  </si>
  <si>
    <t>WANDEL, Tore</t>
  </si>
  <si>
    <t>VM 76</t>
  </si>
  <si>
    <t>SM 1995. Katrineholm 21-26 maj 1995</t>
  </si>
  <si>
    <t>Arrangör: SBF TRU</t>
  </si>
  <si>
    <t>F1 21/5 EM</t>
  </si>
  <si>
    <t>F2 22/5 FM</t>
  </si>
  <si>
    <t>F3 23/5 FM</t>
  </si>
  <si>
    <t>Deltävling 6-8</t>
  </si>
  <si>
    <t>JDG, PDG, GBM</t>
  </si>
  <si>
    <t>F4 24/5 FM</t>
  </si>
  <si>
    <t>Deltävling 9-10</t>
  </si>
  <si>
    <t>MDD, FON</t>
  </si>
  <si>
    <t>F5 24/5 EM</t>
  </si>
  <si>
    <t>Deltävling 11-12</t>
  </si>
  <si>
    <t>JDG, JDG</t>
  </si>
  <si>
    <t>F6 25/5 FM</t>
  </si>
  <si>
    <t>GBM, CRT</t>
  </si>
  <si>
    <t>F7 26/5 FM</t>
  </si>
  <si>
    <t>Deltävling 15-16</t>
  </si>
  <si>
    <t>PDG, JDG</t>
  </si>
  <si>
    <t>EM 28</t>
  </si>
  <si>
    <t>SM 1996. Gränna 7-11 juli 1996</t>
  </si>
  <si>
    <t>F1 7/7 EM</t>
  </si>
  <si>
    <t>GBM, PDG</t>
  </si>
  <si>
    <t>Tävlingsledare: Bengt Gunnarsson</t>
  </si>
  <si>
    <t>F2 8/7 FM</t>
  </si>
  <si>
    <t>PDG, PDG, XDI</t>
  </si>
  <si>
    <t>F3 8/7 EM</t>
  </si>
  <si>
    <t>F4 10/7 EM</t>
  </si>
  <si>
    <t>HNH</t>
  </si>
  <si>
    <t>VM 55</t>
  </si>
  <si>
    <t>VM 2</t>
  </si>
  <si>
    <t>VM 53</t>
  </si>
  <si>
    <t>VM 13</t>
  </si>
  <si>
    <t>Eldorado BC</t>
  </si>
  <si>
    <t>OTTOSON, Lennart</t>
  </si>
  <si>
    <t>LINDSTRÖM, Oscar</t>
  </si>
  <si>
    <t>SM 1997. Katrineholm 25-29 juni 1997</t>
  </si>
  <si>
    <t>F1 26/6 FM</t>
  </si>
  <si>
    <t>F2 26/6 EM</t>
  </si>
  <si>
    <t>FIN, FON, PDG</t>
  </si>
  <si>
    <t>F3 27/6 FM</t>
  </si>
  <si>
    <t>JDG, PDG, FON</t>
  </si>
  <si>
    <t>F4 27/6 EM</t>
  </si>
  <si>
    <t>FIN, CRT</t>
  </si>
  <si>
    <t>EM 13</t>
  </si>
  <si>
    <t>EM 7</t>
  </si>
  <si>
    <t>EM 5</t>
  </si>
  <si>
    <t>SM 1998. Vårgårda 30 maj-2 juni 1998</t>
  </si>
  <si>
    <t>Arrangör: CBC</t>
  </si>
  <si>
    <t>F1 31/5 FM</t>
  </si>
  <si>
    <t>Tävlingsledare: Tobias Kärrsten</t>
  </si>
  <si>
    <t>F2 01/6 FM</t>
  </si>
  <si>
    <t>Deltävling 4-5</t>
  </si>
  <si>
    <t>F3 02/6 EM</t>
  </si>
  <si>
    <t>HWZ, JDG,</t>
  </si>
  <si>
    <t>F4 02/6 FM</t>
  </si>
  <si>
    <t>VM 72</t>
  </si>
  <si>
    <t>VM 75</t>
  </si>
  <si>
    <t>VM 64</t>
  </si>
  <si>
    <t>MATTSSON, Jonas</t>
  </si>
  <si>
    <t>SM 1999. Katrineholm 23-27 juni 1999</t>
  </si>
  <si>
    <t>Arrangör: Katrineholms BS</t>
  </si>
  <si>
    <t>F1 24/6 FM</t>
  </si>
  <si>
    <t>GBM, HWZ</t>
  </si>
  <si>
    <t>Tävlingsledare: Rob Walker</t>
  </si>
  <si>
    <t>F2 24/6 EM</t>
  </si>
  <si>
    <t>FIN, FON, MDD</t>
  </si>
  <si>
    <t>F3 25/6 FM</t>
  </si>
  <si>
    <t>MDI, PDG</t>
  </si>
  <si>
    <t>F4 26/6 FM</t>
  </si>
  <si>
    <t>WDNa, WDNb, MDI</t>
  </si>
  <si>
    <t>EM 46</t>
  </si>
  <si>
    <t>EM 31</t>
  </si>
  <si>
    <t>EM 47</t>
  </si>
  <si>
    <t>EM 4</t>
  </si>
  <si>
    <t>ERICSON, Sten</t>
  </si>
  <si>
    <t>KÄRRSTEN, Tobias</t>
  </si>
  <si>
    <t>BERGGREN, Ulf</t>
  </si>
  <si>
    <t>SM 2000. Katrineholm 1-4 juni 2000</t>
  </si>
  <si>
    <t>F1 1/6 FM</t>
  </si>
  <si>
    <t>FIN, FON, MDT</t>
  </si>
  <si>
    <t>F2 1/6 EM</t>
  </si>
  <si>
    <t>CRT, MDD</t>
  </si>
  <si>
    <t>F3 6/6 FM</t>
  </si>
  <si>
    <t>Deltävling 6-9</t>
  </si>
  <si>
    <t>PDG, FON, FON, XDD</t>
  </si>
  <si>
    <t>WAG 33</t>
  </si>
  <si>
    <t>WAG 36</t>
  </si>
  <si>
    <t>WAG 35</t>
  </si>
  <si>
    <t>HJORTH, Johannes</t>
  </si>
  <si>
    <t>WAG 79</t>
  </si>
  <si>
    <t>SM 2001. Katrineholm 30 maj-3 juni 2001</t>
  </si>
  <si>
    <t>XDI, JDG, HWZ, HWZ</t>
  </si>
  <si>
    <t>Tävlingsledare: Risto Jalava</t>
  </si>
  <si>
    <t>F2 31/5 EM</t>
  </si>
  <si>
    <t>Deltävling 5-7</t>
  </si>
  <si>
    <t>PDG, FON, FON</t>
  </si>
  <si>
    <t>F3 2/6 FM</t>
  </si>
  <si>
    <t>F4 3/6 FM</t>
  </si>
  <si>
    <t>JDG, JDG, GBM</t>
  </si>
  <si>
    <t>VM 3</t>
  </si>
  <si>
    <t>OLSSON, Peter</t>
  </si>
  <si>
    <t>KEKONIUS, Brita</t>
  </si>
  <si>
    <t>SM 2002. Katrineholm 16-20 maj 2002</t>
  </si>
  <si>
    <t>F1 17/5 FM</t>
  </si>
  <si>
    <t>JDG, GBM, GBM, GBM</t>
  </si>
  <si>
    <t>F2 17/5 EM</t>
  </si>
  <si>
    <t>Deltävling 5-8</t>
  </si>
  <si>
    <t>Deltävling 9-12</t>
  </si>
  <si>
    <t>Deltävling 13-15</t>
  </si>
  <si>
    <t>FIN, GBM, GBM</t>
  </si>
  <si>
    <t>Deltävling 16-17</t>
  </si>
  <si>
    <t>Deltävling 18</t>
  </si>
  <si>
    <t>SBK</t>
  </si>
  <si>
    <t>CORTES, Pedro</t>
  </si>
  <si>
    <t>SM 2003. Katrineholm 30 april-4 maj 2003</t>
  </si>
  <si>
    <t>F1 30/4 EM</t>
  </si>
  <si>
    <t>JDG, HWZ</t>
  </si>
  <si>
    <t>F2 01/5 EM</t>
  </si>
  <si>
    <t>F3 02/5 FM</t>
  </si>
  <si>
    <t>Deltävling 4-6</t>
  </si>
  <si>
    <t>PDG, XDI, FIN</t>
  </si>
  <si>
    <t>VM 22</t>
  </si>
  <si>
    <t>BK 42</t>
  </si>
  <si>
    <t>VM 7</t>
  </si>
  <si>
    <t>Umeå BK</t>
  </si>
  <si>
    <t>EKSTRAND, Olle</t>
  </si>
  <si>
    <t>JONASSON, Per</t>
  </si>
  <si>
    <t>ERICSSON, Sten</t>
  </si>
  <si>
    <t>OLSSON, Bengt</t>
  </si>
  <si>
    <t>SM 2004. Högsäter 28 april-2 maj 2004</t>
  </si>
  <si>
    <t>Arrangör: Dalslands ballongklubb</t>
  </si>
  <si>
    <t>F1 29/4 FM</t>
  </si>
  <si>
    <t>F2 29/4 EM</t>
  </si>
  <si>
    <t xml:space="preserve">PDG, FIN. </t>
  </si>
  <si>
    <t>F3 30/4 FM</t>
  </si>
  <si>
    <t>JDG, FON</t>
  </si>
  <si>
    <t>F4 30/4 EM</t>
  </si>
  <si>
    <t>CRT, HWZ</t>
  </si>
  <si>
    <t>F5 01/5 FM</t>
  </si>
  <si>
    <t>Deltävling 9-11</t>
  </si>
  <si>
    <t>FIN, FON, FON</t>
  </si>
  <si>
    <t>F6 01/5 EM</t>
  </si>
  <si>
    <t>Deltävling 12-13</t>
  </si>
  <si>
    <t>EM 67</t>
  </si>
  <si>
    <t>EM 57</t>
  </si>
  <si>
    <t>SM 2005. Egeskov, Danmark 16-21 augusti 2005</t>
  </si>
  <si>
    <t>Arrangör: Circus Balloon Club</t>
  </si>
  <si>
    <t>F1 17/8 FM</t>
  </si>
  <si>
    <t>Deltävling 1-5</t>
  </si>
  <si>
    <t>FIN, PDG, FON, HWZ, FON</t>
  </si>
  <si>
    <t>Tävlingsledare: Les Purfield</t>
  </si>
  <si>
    <t>F2 17/8 EM</t>
  </si>
  <si>
    <t>PDG, HWZ,</t>
  </si>
  <si>
    <t>F3 18/8 FM</t>
  </si>
  <si>
    <t>Deltävling 8-11</t>
  </si>
  <si>
    <t>FIN, JDG, FON, FON</t>
  </si>
  <si>
    <t>F4 18/8 EM</t>
  </si>
  <si>
    <t>PDG, MDD</t>
  </si>
  <si>
    <t>F5 19/8 FM</t>
  </si>
  <si>
    <t>Deltävling 14-17</t>
  </si>
  <si>
    <t>PDG, JDG, FON, FON</t>
  </si>
  <si>
    <t>F6 20/8 FM</t>
  </si>
  <si>
    <t>Deltävling 18-21</t>
  </si>
  <si>
    <t>JDG, HWZ, HWZ, PDG</t>
  </si>
  <si>
    <t>F7 20/8 EM</t>
  </si>
  <si>
    <t>Deltävling 22</t>
  </si>
  <si>
    <t>VM 38</t>
  </si>
  <si>
    <t>VM 37</t>
  </si>
  <si>
    <t>VM 51</t>
  </si>
  <si>
    <t>ABRAHAMSSON, Kjell</t>
  </si>
  <si>
    <t>SJÖKVIST, Daniel</t>
  </si>
  <si>
    <t>SM 2006. Uppsala 15-20 augusti 2006</t>
  </si>
  <si>
    <t>Arrangör: BK 42</t>
  </si>
  <si>
    <t>F1 17/8 EM</t>
  </si>
  <si>
    <t>PDG, FIN, BOX</t>
  </si>
  <si>
    <t>Tävlingsledare: Poa Ekeblad</t>
  </si>
  <si>
    <t>F2 18/8 FM</t>
  </si>
  <si>
    <t>Deltävling 4-7</t>
  </si>
  <si>
    <t>PDG, MDD, HWZ, FON</t>
  </si>
  <si>
    <t>F3 18/8 EM</t>
  </si>
  <si>
    <t>F4 19/8 EM</t>
  </si>
  <si>
    <t>Deltävling 10-11</t>
  </si>
  <si>
    <t>PDG, XID</t>
  </si>
  <si>
    <t>EM 49</t>
  </si>
  <si>
    <t>EM 69</t>
  </si>
  <si>
    <t>PETTERSSON, Björn</t>
  </si>
  <si>
    <t>SM 2007. Brålanda 16-20 maj 2007</t>
  </si>
  <si>
    <t>VM 67</t>
  </si>
  <si>
    <t>VM 58</t>
  </si>
  <si>
    <t>SVENSSON, Kristian</t>
  </si>
  <si>
    <t>SM 2008. Aabenraa, Danmark 12-17 augusti 2008</t>
  </si>
  <si>
    <t>Arrangör: Dansk Ballonunion</t>
  </si>
  <si>
    <t>F1 15/8 FM</t>
  </si>
  <si>
    <t>JDG, JDG, HWZ, FON</t>
  </si>
  <si>
    <t>Tävlingsledare: Dave Morgan</t>
  </si>
  <si>
    <t>F2 15/8 EM</t>
  </si>
  <si>
    <t>Deltävling 4-8</t>
  </si>
  <si>
    <t>F3 16/8 FM</t>
  </si>
  <si>
    <t>HNH, ANG, FON</t>
  </si>
  <si>
    <t>F4 16/8 EM</t>
  </si>
  <si>
    <t>Deltävling 12</t>
  </si>
  <si>
    <t>EM 16</t>
  </si>
  <si>
    <t>EM 59</t>
  </si>
  <si>
    <t>EM 43</t>
  </si>
  <si>
    <t>BALKEDAL,Jan</t>
  </si>
  <si>
    <t>EM 22</t>
  </si>
  <si>
    <t>SM 2009. Örebro 20-24 augusti 2009</t>
  </si>
  <si>
    <t>Arrangör: Örebro ballongklubb</t>
  </si>
  <si>
    <t>F1 21/8 FM</t>
  </si>
  <si>
    <t>PDG, JDG, HWZ, FON</t>
  </si>
  <si>
    <t>F2 21/8 EM</t>
  </si>
  <si>
    <t>FIN, PDG, FON</t>
  </si>
  <si>
    <t>F3 22/8 FM</t>
  </si>
  <si>
    <t>F4 23/8 FM</t>
  </si>
  <si>
    <t>Deltävling 10-13</t>
  </si>
  <si>
    <t>PDG, FON, MDD, FON</t>
  </si>
  <si>
    <t>F5 23/8 EM</t>
  </si>
  <si>
    <t>Deltävling 14</t>
  </si>
  <si>
    <t>VM 68</t>
  </si>
  <si>
    <t>VM 89</t>
  </si>
  <si>
    <t>Dalslands BK</t>
  </si>
  <si>
    <t>EKSTRAND, Olof</t>
  </si>
  <si>
    <t>VM 88</t>
  </si>
  <si>
    <t>OLSSON, Eva</t>
  </si>
  <si>
    <t>SM 2010. Högsäter 24-28 augusti 2010</t>
  </si>
  <si>
    <t>?</t>
  </si>
  <si>
    <t>EM 66</t>
  </si>
  <si>
    <t>EM 76</t>
  </si>
  <si>
    <t>SÖDERBLOM, Johan</t>
  </si>
  <si>
    <t>EM 77</t>
  </si>
  <si>
    <t>SM 2011. Årslev, Danmark 8-13 augusti 2011</t>
  </si>
  <si>
    <t>VM 41</t>
  </si>
  <si>
    <t>Medvindens BK</t>
  </si>
  <si>
    <t>LUNDIN, Stefan</t>
  </si>
  <si>
    <t>ROS, Linus</t>
  </si>
  <si>
    <t>SM 2012. Gränna 12-18 februari 2012</t>
  </si>
  <si>
    <t>F1 13/2 FM</t>
  </si>
  <si>
    <t>PDG, ELB, FON</t>
  </si>
  <si>
    <t>F2 13/2 EM</t>
  </si>
  <si>
    <t>FIN, HWZ, FON, XDI</t>
  </si>
  <si>
    <t>F3 16/2 FM</t>
  </si>
  <si>
    <t>MDT, HWZ, FON, FON, XID</t>
  </si>
  <si>
    <t>F4 17/2 EM</t>
  </si>
  <si>
    <t>FIN, MDD, FON</t>
  </si>
  <si>
    <t>EM 6</t>
  </si>
  <si>
    <t>JOSEFSSON, Simon</t>
  </si>
  <si>
    <t>SM 2013. Dals Rostock 27 april-1 maj 2013</t>
  </si>
  <si>
    <t>F1 27/4 EM</t>
  </si>
  <si>
    <t>F2 1/5 FM</t>
  </si>
  <si>
    <t>JDG, HWZ, FON</t>
  </si>
  <si>
    <t>Inga</t>
  </si>
  <si>
    <t>svenska</t>
  </si>
  <si>
    <t>deltagare</t>
  </si>
  <si>
    <t>SM 2014. Silkeborg, Danmark 19-24 augusti 2014</t>
  </si>
  <si>
    <t>Endast en flygning</t>
  </si>
  <si>
    <t>WAG 51</t>
  </si>
  <si>
    <t>GRUBBSTRÖM, Thomas</t>
  </si>
  <si>
    <t>Q</t>
  </si>
  <si>
    <t>EM 26</t>
  </si>
  <si>
    <t>WAG 49</t>
  </si>
  <si>
    <t>SM 2015. Örebro 30 juni-5 juli 2015</t>
  </si>
  <si>
    <t>Arrangör: Örebro BK</t>
  </si>
  <si>
    <t>F1 1/7 FM</t>
  </si>
  <si>
    <t>JDG, PDG, HWZ, FON</t>
  </si>
  <si>
    <t>F2 1/7 EM</t>
  </si>
  <si>
    <t>F3 2/7 FM</t>
  </si>
  <si>
    <t>Deltävling 7-11</t>
  </si>
  <si>
    <t>JDG, 3D, JDG, FON, JDG</t>
  </si>
  <si>
    <t>F4 2/7 EM</t>
  </si>
  <si>
    <t>F5 3/7 EM</t>
  </si>
  <si>
    <t>Deltävling 14-15</t>
  </si>
  <si>
    <t>F6 4/7 FM</t>
  </si>
  <si>
    <t>Deltävling 16-18</t>
  </si>
  <si>
    <t>F7 4/7 EM</t>
  </si>
  <si>
    <t>Deltävling 19-20</t>
  </si>
  <si>
    <t>FIN, HNH</t>
  </si>
  <si>
    <t>EKEROOS, Marcus</t>
  </si>
  <si>
    <t>(Lars Ekstedt)</t>
  </si>
  <si>
    <t>VM 100</t>
  </si>
  <si>
    <t>SM 2017.Silkeborg, Danmark 15-19.8-2017</t>
  </si>
  <si>
    <t>FLT 1</t>
  </si>
  <si>
    <t>Tävlingsledare: Paolo OGGIONI, ITA</t>
  </si>
  <si>
    <t>FLT 2</t>
  </si>
  <si>
    <t>HWZ, XDD, FON</t>
  </si>
  <si>
    <t>FLT 3</t>
  </si>
  <si>
    <t>FIN, CRT, PDG</t>
  </si>
  <si>
    <t>FLT 4</t>
  </si>
  <si>
    <t>HWZ, ELB, 3DT, MDD</t>
  </si>
  <si>
    <t>VM</t>
  </si>
  <si>
    <t>ROS,Linus</t>
  </si>
  <si>
    <t>SM 2018. Ulfborg, Danmark 7-11.8-2018</t>
  </si>
  <si>
    <t>Arrangör: Tvind Internationale Skolecenter och Dansk Ballonunion</t>
  </si>
  <si>
    <t>HWZ, XDD, FON, JDG</t>
  </si>
  <si>
    <t>HNH, HWZ, XDI, ANG</t>
  </si>
  <si>
    <t>EM</t>
  </si>
  <si>
    <t>Arrangör</t>
  </si>
  <si>
    <t>Tävlingsledare</t>
  </si>
  <si>
    <t>Deltävl.</t>
  </si>
  <si>
    <t>Örsundsbro, Uppsala, Skänninge, Falköping</t>
  </si>
  <si>
    <t>SBKTM, Skänninge, BKA</t>
  </si>
  <si>
    <t>Grubbström, Åkerstedt, Björnstedt</t>
  </si>
  <si>
    <t>Falans/Billingens BK</t>
  </si>
  <si>
    <t>John Grubbström</t>
  </si>
  <si>
    <t>Skänninge Ballongklubb</t>
  </si>
  <si>
    <t>Sten-Åke Björnstedt</t>
  </si>
  <si>
    <t>Billingens Ballongklubb</t>
  </si>
  <si>
    <t>Per Helmerson</t>
  </si>
  <si>
    <t>Falans Ballongklubb</t>
  </si>
  <si>
    <t>Ingemar Lilja</t>
  </si>
  <si>
    <t>Alingsås Ballongsällskap</t>
  </si>
  <si>
    <t>Per-Ola Lindqvist</t>
  </si>
  <si>
    <t>Jan Balkedal</t>
  </si>
  <si>
    <t>ABF Ballongklubb</t>
  </si>
  <si>
    <t>Bengt Stener</t>
  </si>
  <si>
    <t>1 deltävling, inofficiellt SM</t>
  </si>
  <si>
    <t>Chalmers Ballong Corps</t>
  </si>
  <si>
    <t>SBF TRU</t>
  </si>
  <si>
    <t>Bengt Gunnarsson</t>
  </si>
  <si>
    <t>Tobias Kärrsten</t>
  </si>
  <si>
    <t>Katrineholms BS</t>
  </si>
  <si>
    <t>Rob Walker</t>
  </si>
  <si>
    <t>Risto Jalava</t>
  </si>
  <si>
    <t>Dalslands ballongklubb</t>
  </si>
  <si>
    <t>Circus Balloon Club</t>
  </si>
  <si>
    <t>Les Purfield</t>
  </si>
  <si>
    <t>Poa Ekeblad</t>
  </si>
  <si>
    <t>Dansk Ballonunion</t>
  </si>
  <si>
    <t>Dave Morgan</t>
  </si>
  <si>
    <t>Örebro ballongklubb</t>
  </si>
  <si>
    <t>1 flygning, inoff. SM</t>
  </si>
  <si>
    <t>SM 2017. Silkeborg, Danmark 15-19 september 2017</t>
  </si>
  <si>
    <t>Paolo Oggioni</t>
  </si>
  <si>
    <t>SM 2018. Ulfborg, Danmark 7-11 augusti 2018</t>
  </si>
  <si>
    <t>Tvind/Dansk Ballonunion</t>
  </si>
  <si>
    <t>GULD</t>
  </si>
  <si>
    <t>SILVER</t>
  </si>
  <si>
    <t>BRONS</t>
  </si>
  <si>
    <t>Pacering efter poäng, sedan antal guld, antal silver och slutligen alfabetiskt</t>
  </si>
  <si>
    <t>1976-77</t>
  </si>
  <si>
    <t>ASK</t>
  </si>
  <si>
    <t>POL</t>
  </si>
  <si>
    <t>HG</t>
  </si>
  <si>
    <t>Poäng</t>
  </si>
  <si>
    <t>BKA</t>
  </si>
  <si>
    <t>ATI</t>
  </si>
  <si>
    <t>Plac</t>
  </si>
  <si>
    <t>Namn</t>
  </si>
  <si>
    <t>3 2 1</t>
  </si>
  <si>
    <t>Medaljer</t>
  </si>
  <si>
    <t>BGA</t>
  </si>
  <si>
    <t>BV</t>
  </si>
  <si>
    <t>CBC</t>
  </si>
  <si>
    <t>PBK</t>
  </si>
  <si>
    <t>Okänd BK</t>
  </si>
  <si>
    <t>BKO</t>
  </si>
  <si>
    <t>LIN</t>
  </si>
  <si>
    <t>BKS</t>
  </si>
  <si>
    <t>HBK</t>
  </si>
  <si>
    <t>Höga Gröndals BK</t>
  </si>
  <si>
    <t>Svenska Ballongklubben</t>
  </si>
  <si>
    <t>checksumma</t>
  </si>
  <si>
    <t>BK SVEA</t>
  </si>
  <si>
    <t>SM</t>
  </si>
  <si>
    <t>KLUBB</t>
  </si>
  <si>
    <t>Medalj</t>
  </si>
  <si>
    <t>Medel-plats</t>
  </si>
  <si>
    <t>Antal SM</t>
  </si>
  <si>
    <t>Topp 3</t>
  </si>
  <si>
    <t>Topp 5</t>
  </si>
  <si>
    <t>___SM nummer</t>
  </si>
  <si>
    <t>__Klubbar</t>
  </si>
  <si>
    <t>_Piloter</t>
  </si>
  <si>
    <t>BERGQVIST (Kekonius), Brita</t>
  </si>
  <si>
    <t>CORTES (Myrtoft), Pedro</t>
  </si>
  <si>
    <t>KJELLÉN (Johansson), Nils-Evert</t>
  </si>
  <si>
    <t>MALMGÅRD (Sundqvist), Lars</t>
  </si>
  <si>
    <t>Klubb 1</t>
  </si>
  <si>
    <t>Klubb 2</t>
  </si>
  <si>
    <t>Klubb 3</t>
  </si>
  <si>
    <t>BC Beatrice Aurore</t>
  </si>
  <si>
    <t>Ballongresan</t>
  </si>
  <si>
    <t>Ekens BK</t>
  </si>
  <si>
    <t>BK Nadjas vänner</t>
  </si>
  <si>
    <t>15.1</t>
  </si>
  <si>
    <t>PILOT DECLARED GOAL (PDG)</t>
  </si>
  <si>
    <t>15.2</t>
  </si>
  <si>
    <t>JUDGE DECLARED GOAL (JDG)</t>
  </si>
  <si>
    <t>15.3</t>
  </si>
  <si>
    <t>HWZ</t>
  </si>
  <si>
    <t>HESITATION WALTZ (HWZ)</t>
  </si>
  <si>
    <t>15.4</t>
  </si>
  <si>
    <t>FLY IN (FIN)</t>
  </si>
  <si>
    <t>15.5</t>
  </si>
  <si>
    <t>FON</t>
  </si>
  <si>
    <t>FLY ON (FON)</t>
  </si>
  <si>
    <t>15.6</t>
  </si>
  <si>
    <t>HARE AND HOUNDS (HNH)</t>
  </si>
  <si>
    <t>15.7</t>
  </si>
  <si>
    <t>WSD</t>
  </si>
  <si>
    <t>WATERSHIP DOWN (WSD)</t>
  </si>
  <si>
    <t>15.8</t>
  </si>
  <si>
    <t>GORDON BENNETT MEMORIAL (GBM)</t>
  </si>
  <si>
    <t>15.9</t>
  </si>
  <si>
    <t>CRT</t>
  </si>
  <si>
    <t>CALCULATED RATE OF APPROACH TASK (CRT)</t>
  </si>
  <si>
    <t>15.10</t>
  </si>
  <si>
    <t>RTA</t>
  </si>
  <si>
    <t>RACE TO AN AREA (RTA)</t>
  </si>
  <si>
    <t>15.11</t>
  </si>
  <si>
    <t>ELBOW (ELB)</t>
  </si>
  <si>
    <t>15.12</t>
  </si>
  <si>
    <t>LRN</t>
  </si>
  <si>
    <t>LAND RUN (LRN)</t>
  </si>
  <si>
    <t>15.13</t>
  </si>
  <si>
    <t>MDT</t>
  </si>
  <si>
    <t>MINIMUM DISTANCE (MDT)</t>
  </si>
  <si>
    <t>15.14</t>
  </si>
  <si>
    <t>SFL</t>
  </si>
  <si>
    <t>SHORTEST FLIGHT (SFL)</t>
  </si>
  <si>
    <t>15.15</t>
  </si>
  <si>
    <t>MDD</t>
  </si>
  <si>
    <t>MINIMUM DISTANCE DOUBLE DROP (MDD)</t>
  </si>
  <si>
    <t>15.16</t>
  </si>
  <si>
    <t>XDT</t>
  </si>
  <si>
    <t>MAXIMUM DISTANCE TIME (XDT)</t>
  </si>
  <si>
    <t>15.17</t>
  </si>
  <si>
    <t>XID</t>
  </si>
  <si>
    <t>MAXIMUM DISTANCE (XID)</t>
  </si>
  <si>
    <t>15.18</t>
  </si>
  <si>
    <t>XDD</t>
  </si>
  <si>
    <t>MAXIMUM DISTANCE DOUBLE DROP (XDD)</t>
  </si>
  <si>
    <t>15.19</t>
  </si>
  <si>
    <t>ANG</t>
  </si>
  <si>
    <t>ANGLE (ANG)</t>
  </si>
  <si>
    <t>15.20</t>
  </si>
  <si>
    <t>BOX/3DT</t>
  </si>
  <si>
    <t>BOX (BOX), 3 D SHAPE TASK (3DT)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</si>
</sst>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YY/MM/DD"/>
    <numFmt numFmtId="167" formatCode="0.0"/>
    <numFmt numFmtId="168" formatCode="0.0%"/>
    <numFmt numFmtId="169" formatCode="_-* #,##0.00\ _k_r_-;\-* #,##0.00\ _k_r_-;_-* \-??\ _k_r_-;_-@_-"/>
    <numFmt numFmtId="170" formatCode="0"/>
    <numFmt numFmtId="171" formatCode="DD/MMM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11"/>
      <color indexed="62"/>
      <name val="Calibri"/>
      <family val="2"/>
    </font>
    <font>
      <b/>
      <sz val="24"/>
      <color indexed="8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color indexed="8"/>
      <name val="Tahom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7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11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4" fillId="14" borderId="0" applyNumberFormat="0" applyBorder="0" applyAlignment="0" applyProtection="0"/>
    <xf numFmtId="164" fontId="4" fillId="0" borderId="0" applyNumberFormat="0" applyFill="0" applyBorder="0" applyAlignment="0" applyProtection="0"/>
    <xf numFmtId="164" fontId="2" fillId="10" borderId="0" applyNumberFormat="0" applyBorder="0" applyAlignment="0" applyProtection="0"/>
    <xf numFmtId="164" fontId="2" fillId="15" borderId="0" applyNumberFormat="0" applyBorder="0" applyAlignment="0" applyProtection="0"/>
    <xf numFmtId="164" fontId="2" fillId="11" borderId="0" applyNumberFormat="0" applyBorder="0" applyAlignment="0" applyProtection="0"/>
    <xf numFmtId="164" fontId="2" fillId="16" borderId="0" applyNumberFormat="0" applyBorder="0" applyAlignment="0" applyProtection="0"/>
    <xf numFmtId="164" fontId="2" fillId="10" borderId="0" applyNumberFormat="0" applyBorder="0" applyAlignment="0" applyProtection="0"/>
    <xf numFmtId="164" fontId="2" fillId="17" borderId="0" applyNumberFormat="0" applyBorder="0" applyAlignment="0" applyProtection="0"/>
    <xf numFmtId="164" fontId="5" fillId="18" borderId="0" applyNumberFormat="0" applyBorder="0" applyAlignment="0" applyProtection="0"/>
    <xf numFmtId="164" fontId="6" fillId="2" borderId="1" applyNumberFormat="0" applyAlignment="0" applyProtection="0"/>
    <xf numFmtId="164" fontId="7" fillId="19" borderId="2" applyNumberFormat="0" applyAlignment="0" applyProtection="0"/>
    <xf numFmtId="164" fontId="8" fillId="20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21" borderId="0" applyNumberFormat="0" applyBorder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3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3" borderId="1" applyNumberFormat="0" applyAlignment="0" applyProtection="0"/>
    <xf numFmtId="164" fontId="17" fillId="0" borderId="4" applyNumberFormat="0" applyFill="0" applyAlignment="0" applyProtection="0"/>
    <xf numFmtId="164" fontId="0" fillId="11" borderId="0" applyNumberFormat="0" applyBorder="0" applyAlignment="0" applyProtection="0"/>
    <xf numFmtId="164" fontId="0" fillId="22" borderId="0" applyNumberFormat="0" applyBorder="0" applyAlignment="0" applyProtection="0"/>
    <xf numFmtId="164" fontId="18" fillId="4" borderId="0" applyNumberFormat="0" applyBorder="0" applyAlignment="0" applyProtection="0"/>
    <xf numFmtId="164" fontId="0" fillId="0" borderId="0">
      <alignment/>
      <protection/>
    </xf>
    <xf numFmtId="164" fontId="19" fillId="4" borderId="1" applyNumberFormat="0" applyAlignment="0" applyProtection="0"/>
    <xf numFmtId="164" fontId="20" fillId="2" borderId="5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2" fillId="0" borderId="6" applyNumberFormat="0" applyFill="0" applyAlignment="0" applyProtection="0"/>
    <xf numFmtId="164" fontId="5" fillId="0" borderId="0" applyNumberFormat="0" applyFill="0" applyBorder="0" applyAlignment="0" applyProtection="0"/>
    <xf numFmtId="164" fontId="23" fillId="0" borderId="0" applyNumberFormat="0" applyFill="0" applyBorder="0" applyAlignment="0" applyProtection="0"/>
  </cellStyleXfs>
  <cellXfs count="87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24" fillId="0" borderId="0" xfId="0" applyFont="1" applyAlignment="1">
      <alignment horizontal="center"/>
    </xf>
    <xf numFmtId="164" fontId="24" fillId="0" borderId="0" xfId="0" applyFont="1" applyAlignment="1">
      <alignment/>
    </xf>
    <xf numFmtId="166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left"/>
    </xf>
    <xf numFmtId="164" fontId="0" fillId="0" borderId="0" xfId="0" applyAlignment="1">
      <alignment horizontal="center"/>
    </xf>
    <xf numFmtId="164" fontId="0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Font="1" applyAlignment="1">
      <alignment horizontal="left"/>
    </xf>
    <xf numFmtId="165" fontId="0" fillId="0" borderId="0" xfId="0" applyNumberFormat="1" applyFont="1" applyAlignment="1">
      <alignment horizontal="center"/>
    </xf>
    <xf numFmtId="164" fontId="24" fillId="0" borderId="0" xfId="0" applyFont="1" applyAlignment="1">
      <alignment horizontal="left"/>
    </xf>
    <xf numFmtId="164" fontId="24" fillId="0" borderId="0" xfId="0" applyFont="1" applyBorder="1" applyAlignment="1">
      <alignment horizontal="center"/>
    </xf>
    <xf numFmtId="164" fontId="24" fillId="0" borderId="0" xfId="0" applyFont="1" applyAlignment="1">
      <alignment horizontal="right"/>
    </xf>
    <xf numFmtId="164" fontId="0" fillId="8" borderId="0" xfId="0" applyFill="1" applyAlignment="1">
      <alignment horizontal="center"/>
    </xf>
    <xf numFmtId="164" fontId="0" fillId="8" borderId="0" xfId="0" applyFont="1" applyFill="1" applyAlignment="1">
      <alignment/>
    </xf>
    <xf numFmtId="164" fontId="0" fillId="8" borderId="0" xfId="0" applyFont="1" applyFill="1" applyAlignment="1">
      <alignment horizontal="left"/>
    </xf>
    <xf numFmtId="167" fontId="0" fillId="0" borderId="0" xfId="0" applyNumberFormat="1" applyAlignment="1">
      <alignment horizontal="center"/>
    </xf>
    <xf numFmtId="165" fontId="0" fillId="0" borderId="0" xfId="0" applyNumberFormat="1" applyFont="1" applyAlignment="1">
      <alignment horizontal="right"/>
    </xf>
    <xf numFmtId="164" fontId="0" fillId="6" borderId="0" xfId="0" applyFill="1" applyAlignment="1">
      <alignment horizontal="center"/>
    </xf>
    <xf numFmtId="164" fontId="0" fillId="6" borderId="0" xfId="0" applyFont="1" applyFill="1" applyAlignment="1">
      <alignment/>
    </xf>
    <xf numFmtId="164" fontId="0" fillId="6" borderId="0" xfId="0" applyFont="1" applyFill="1" applyAlignment="1">
      <alignment horizontal="left"/>
    </xf>
    <xf numFmtId="164" fontId="0" fillId="0" borderId="0" xfId="0" applyFont="1" applyBorder="1" applyAlignment="1">
      <alignment horizontal="left"/>
    </xf>
    <xf numFmtId="164" fontId="0" fillId="3" borderId="0" xfId="0" applyFill="1" applyAlignment="1">
      <alignment horizontal="center"/>
    </xf>
    <xf numFmtId="164" fontId="0" fillId="3" borderId="0" xfId="0" applyFont="1" applyFill="1" applyAlignment="1">
      <alignment/>
    </xf>
    <xf numFmtId="164" fontId="0" fillId="3" borderId="0" xfId="0" applyFont="1" applyFill="1" applyAlignment="1">
      <alignment horizontal="left"/>
    </xf>
    <xf numFmtId="164" fontId="0" fillId="0" borderId="0" xfId="0" applyFont="1" applyAlignment="1">
      <alignment/>
    </xf>
    <xf numFmtId="164" fontId="0" fillId="0" borderId="0" xfId="0" applyFont="1" applyAlignment="1">
      <alignment horizontal="right"/>
    </xf>
    <xf numFmtId="167" fontId="0" fillId="0" borderId="0" xfId="0" applyNumberFormat="1" applyFont="1" applyFill="1" applyAlignment="1">
      <alignment horizontal="center"/>
    </xf>
    <xf numFmtId="164" fontId="0" fillId="0" borderId="0" xfId="0" applyFont="1" applyFill="1" applyAlignment="1">
      <alignment horizontal="center"/>
    </xf>
    <xf numFmtId="168" fontId="0" fillId="0" borderId="0" xfId="0" applyNumberFormat="1" applyFont="1" applyFill="1" applyAlignment="1">
      <alignment horizontal="center"/>
    </xf>
    <xf numFmtId="167" fontId="0" fillId="0" borderId="0" xfId="0" applyNumberFormat="1" applyFill="1" applyAlignment="1">
      <alignment horizontal="center"/>
    </xf>
    <xf numFmtId="167" fontId="0" fillId="0" borderId="0" xfId="0" applyNumberFormat="1" applyFont="1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Fill="1" applyAlignment="1">
      <alignment horizontal="left"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3" borderId="0" xfId="0" applyFont="1" applyFill="1" applyAlignment="1">
      <alignment horizontal="center"/>
    </xf>
    <xf numFmtId="164" fontId="0" fillId="6" borderId="0" xfId="0" applyFont="1" applyFill="1" applyAlignment="1">
      <alignment horizontal="center"/>
    </xf>
    <xf numFmtId="165" fontId="0" fillId="0" borderId="0" xfId="15" applyNumberFormat="1" applyFont="1" applyFill="1" applyBorder="1" applyAlignment="1" applyProtection="1">
      <alignment horizontal="center"/>
      <protection/>
    </xf>
    <xf numFmtId="165" fontId="0" fillId="0" borderId="0" xfId="0" applyNumberFormat="1" applyAlignment="1">
      <alignment horizontal="center"/>
    </xf>
    <xf numFmtId="165" fontId="25" fillId="0" borderId="0" xfId="65" applyNumberFormat="1" applyFont="1" applyFill="1" applyBorder="1" applyAlignment="1">
      <alignment horizontal="center"/>
      <protection/>
    </xf>
    <xf numFmtId="164" fontId="24" fillId="0" borderId="0" xfId="0" applyFont="1" applyBorder="1" applyAlignment="1">
      <alignment/>
    </xf>
    <xf numFmtId="164" fontId="0" fillId="23" borderId="0" xfId="0" applyFont="1" applyFill="1" applyAlignment="1">
      <alignment horizontal="center"/>
    </xf>
    <xf numFmtId="164" fontId="0" fillId="23" borderId="0" xfId="0" applyFont="1" applyFill="1" applyAlignment="1">
      <alignment/>
    </xf>
    <xf numFmtId="164" fontId="0" fillId="23" borderId="0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ont="1" applyAlignment="1">
      <alignment horizontal="left" vertical="center"/>
    </xf>
    <xf numFmtId="164" fontId="0" fillId="0" borderId="0" xfId="0" applyFont="1" applyBorder="1" applyAlignment="1">
      <alignment horizontal="left" vertical="center"/>
    </xf>
    <xf numFmtId="164" fontId="0" fillId="0" borderId="0" xfId="0" applyFont="1" applyBorder="1" applyAlignment="1">
      <alignment horizontal="left" vertical="center" wrapText="1"/>
    </xf>
    <xf numFmtId="165" fontId="0" fillId="0" borderId="0" xfId="0" applyNumberFormat="1" applyAlignment="1">
      <alignment horizontal="right"/>
    </xf>
    <xf numFmtId="164" fontId="0" fillId="0" borderId="7" xfId="0" applyBorder="1" applyAlignment="1">
      <alignment horizontal="center"/>
    </xf>
    <xf numFmtId="164" fontId="24" fillId="0" borderId="7" xfId="0" applyFont="1" applyBorder="1" applyAlignment="1">
      <alignment/>
    </xf>
    <xf numFmtId="164" fontId="24" fillId="0" borderId="7" xfId="0" applyFont="1" applyBorder="1" applyAlignment="1">
      <alignment horizontal="center"/>
    </xf>
    <xf numFmtId="164" fontId="24" fillId="0" borderId="8" xfId="0" applyFont="1" applyBorder="1" applyAlignment="1">
      <alignment/>
    </xf>
    <xf numFmtId="164" fontId="0" fillId="24" borderId="7" xfId="0" applyFont="1" applyFill="1" applyBorder="1" applyAlignment="1">
      <alignment horizontal="center"/>
    </xf>
    <xf numFmtId="164" fontId="0" fillId="3" borderId="8" xfId="0" applyFont="1" applyFill="1" applyBorder="1" applyAlignment="1">
      <alignment horizontal="center"/>
    </xf>
    <xf numFmtId="164" fontId="0" fillId="0" borderId="7" xfId="0" applyFont="1" applyFill="1" applyBorder="1" applyAlignment="1">
      <alignment/>
    </xf>
    <xf numFmtId="164" fontId="0" fillId="0" borderId="7" xfId="0" applyFont="1" applyFill="1" applyBorder="1" applyAlignment="1">
      <alignment horizontal="center"/>
    </xf>
    <xf numFmtId="164" fontId="0" fillId="8" borderId="9" xfId="0" applyFill="1" applyBorder="1" applyAlignment="1">
      <alignment horizontal="center"/>
    </xf>
    <xf numFmtId="164" fontId="0" fillId="3" borderId="7" xfId="0" applyFill="1" applyBorder="1" applyAlignment="1">
      <alignment horizontal="center"/>
    </xf>
    <xf numFmtId="164" fontId="0" fillId="8" borderId="0" xfId="0" applyFont="1" applyFill="1" applyAlignment="1">
      <alignment horizontal="center"/>
    </xf>
    <xf numFmtId="164" fontId="0" fillId="0" borderId="10" xfId="0" applyFont="1" applyFill="1" applyBorder="1" applyAlignment="1">
      <alignment horizontal="center"/>
    </xf>
    <xf numFmtId="164" fontId="0" fillId="0" borderId="7" xfId="0" applyFill="1" applyBorder="1" applyAlignment="1">
      <alignment horizontal="center"/>
    </xf>
    <xf numFmtId="164" fontId="26" fillId="0" borderId="0" xfId="0" applyFont="1" applyFill="1" applyBorder="1" applyAlignment="1">
      <alignment/>
    </xf>
    <xf numFmtId="164" fontId="26" fillId="0" borderId="0" xfId="0" applyFont="1" applyAlignment="1">
      <alignment horizontal="center"/>
    </xf>
    <xf numFmtId="164" fontId="0" fillId="0" borderId="7" xfId="0" applyBorder="1" applyAlignment="1">
      <alignment/>
    </xf>
    <xf numFmtId="164" fontId="0" fillId="0" borderId="11" xfId="0" applyBorder="1" applyAlignment="1">
      <alignment horizontal="center"/>
    </xf>
    <xf numFmtId="164" fontId="0" fillId="0" borderId="10" xfId="0" applyBorder="1" applyAlignment="1">
      <alignment horizontal="center"/>
    </xf>
    <xf numFmtId="164" fontId="0" fillId="0" borderId="9" xfId="0" applyFont="1" applyBorder="1" applyAlignment="1">
      <alignment/>
    </xf>
    <xf numFmtId="164" fontId="0" fillId="0" borderId="9" xfId="0" applyFont="1" applyBorder="1" applyAlignment="1">
      <alignment horizontal="center"/>
    </xf>
    <xf numFmtId="164" fontId="0" fillId="0" borderId="12" xfId="0" applyBorder="1" applyAlignment="1">
      <alignment horizontal="center"/>
    </xf>
    <xf numFmtId="164" fontId="0" fillId="0" borderId="9" xfId="0" applyBorder="1" applyAlignment="1">
      <alignment horizontal="center"/>
    </xf>
    <xf numFmtId="164" fontId="27" fillId="0" borderId="0" xfId="0" applyFont="1" applyFill="1" applyBorder="1" applyAlignment="1">
      <alignment/>
    </xf>
    <xf numFmtId="164" fontId="27" fillId="0" borderId="0" xfId="0" applyFont="1" applyBorder="1" applyAlignment="1">
      <alignment/>
    </xf>
    <xf numFmtId="170" fontId="0" fillId="0" borderId="0" xfId="0" applyNumberFormat="1" applyFont="1" applyAlignment="1">
      <alignment horizontal="center"/>
    </xf>
    <xf numFmtId="164" fontId="24" fillId="0" borderId="0" xfId="0" applyFont="1" applyAlignment="1">
      <alignment horizontal="left" vertical="top" wrapText="1"/>
    </xf>
    <xf numFmtId="164" fontId="24" fillId="0" borderId="0" xfId="0" applyFont="1" applyAlignment="1">
      <alignment horizontal="center" vertical="top"/>
    </xf>
    <xf numFmtId="171" fontId="24" fillId="0" borderId="0" xfId="0" applyNumberFormat="1" applyFont="1" applyAlignment="1">
      <alignment horizontal="center" vertical="top" wrapText="1"/>
    </xf>
    <xf numFmtId="164" fontId="24" fillId="0" borderId="0" xfId="0" applyFont="1" applyAlignment="1">
      <alignment horizontal="center" vertical="top" wrapText="1"/>
    </xf>
    <xf numFmtId="170" fontId="24" fillId="0" borderId="0" xfId="0" applyNumberFormat="1" applyFont="1" applyAlignment="1">
      <alignment horizontal="left" vertical="top"/>
    </xf>
    <xf numFmtId="164" fontId="24" fillId="0" borderId="0" xfId="0" applyFont="1" applyAlignment="1">
      <alignment horizontal="right" wrapText="1"/>
    </xf>
    <xf numFmtId="170" fontId="24" fillId="0" borderId="0" xfId="0" applyNumberFormat="1" applyFont="1" applyAlignment="1">
      <alignment horizontal="center" vertical="top"/>
    </xf>
    <xf numFmtId="170" fontId="24" fillId="0" borderId="0" xfId="0" applyNumberFormat="1" applyFont="1" applyFill="1" applyAlignment="1">
      <alignment horizontal="center" vertical="top"/>
    </xf>
    <xf numFmtId="164" fontId="24" fillId="0" borderId="0" xfId="0" applyFont="1" applyBorder="1" applyAlignment="1">
      <alignment horizontal="right"/>
    </xf>
    <xf numFmtId="164" fontId="24" fillId="0" borderId="0" xfId="0" applyFont="1" applyFill="1" applyAlignment="1">
      <alignment horizontal="right"/>
    </xf>
    <xf numFmtId="167" fontId="0" fillId="0" borderId="0" xfId="0" applyNumberFormat="1" applyFont="1" applyAlignment="1">
      <alignment horizontal="center"/>
    </xf>
  </cellXfs>
  <cellStyles count="6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 1 1" xfId="38"/>
    <cellStyle name="Accent 2 1" xfId="39"/>
    <cellStyle name="Accent 3 1" xfId="40"/>
    <cellStyle name="Accent 4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 1" xfId="48"/>
    <cellStyle name="Calculation" xfId="49"/>
    <cellStyle name="Check Cell" xfId="50"/>
    <cellStyle name="Error 1" xfId="51"/>
    <cellStyle name="Explanatory Text" xfId="52"/>
    <cellStyle name="Footnote 1" xfId="53"/>
    <cellStyle name="Good 1" xfId="54"/>
    <cellStyle name="Heading 1 1" xfId="55"/>
    <cellStyle name="Heading 2 1" xfId="56"/>
    <cellStyle name="Heading 3" xfId="57"/>
    <cellStyle name="Heading 4" xfId="58"/>
    <cellStyle name="Heading 5" xfId="59"/>
    <cellStyle name="Input" xfId="60"/>
    <cellStyle name="Linked Cell" xfId="61"/>
    <cellStyle name="namnlös1" xfId="62"/>
    <cellStyle name="namnlös2" xfId="63"/>
    <cellStyle name="Neutral 1" xfId="64"/>
    <cellStyle name="Normal_DEL18" xfId="65"/>
    <cellStyle name="Note 1" xfId="66"/>
    <cellStyle name="Output" xfId="67"/>
    <cellStyle name="Status 1" xfId="68"/>
    <cellStyle name="Text 1" xfId="69"/>
    <cellStyle name="Title" xfId="70"/>
    <cellStyle name="Total" xfId="71"/>
    <cellStyle name="Warning 1" xfId="72"/>
    <cellStyle name="Warning Text" xfId="73"/>
  </cellStyles>
  <dxfs count="6">
    <dxf>
      <font>
        <b/>
        <i val="0"/>
      </font>
      <fill>
        <patternFill patternType="solid">
          <fgColor rgb="FFFFFFCC"/>
          <bgColor rgb="FFFFFF99"/>
        </patternFill>
      </fill>
      <border/>
    </dxf>
    <dxf>
      <font>
        <b/>
        <i val="0"/>
      </font>
      <fill>
        <patternFill patternType="solid">
          <fgColor rgb="FFCCCCFF"/>
          <bgColor rgb="FFC0C0C0"/>
        </patternFill>
      </fill>
      <border/>
    </dxf>
    <dxf>
      <font>
        <b/>
        <i val="0"/>
      </font>
      <fill>
        <patternFill patternType="solid">
          <fgColor rgb="FFFFCCCC"/>
          <bgColor rgb="FFFFCC99"/>
        </patternFill>
      </fill>
      <border/>
    </dxf>
    <dxf>
      <font>
        <b val="0"/>
        <i val="0"/>
        <strike val="0"/>
        <color rgb="FFFFFFFF"/>
      </font>
      <border/>
    </dxf>
    <dxf>
      <fill>
        <patternFill patternType="solid">
          <fgColor rgb="FF33CCCC"/>
          <bgColor rgb="FF3DEB3D"/>
        </patternFill>
      </fill>
      <border/>
    </dxf>
    <dxf>
      <fill>
        <patternFill patternType="solid">
          <fgColor rgb="FFFFFF00"/>
          <bgColor rgb="FFE6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C11" sqref="C11"/>
    </sheetView>
  </sheetViews>
  <sheetFormatPr defaultColWidth="8.00390625" defaultRowHeight="12.75"/>
  <cols>
    <col min="1" max="1" width="8.28125" style="0" customWidth="1"/>
    <col min="2" max="2" width="32.421875" style="0" customWidth="1"/>
    <col min="3" max="3" width="13.57421875" style="0" customWidth="1"/>
    <col min="4" max="4" width="6.421875" style="1" customWidth="1"/>
    <col min="5" max="5" width="6.00390625" style="0" customWidth="1"/>
    <col min="6" max="6" width="11.140625" style="0" customWidth="1"/>
    <col min="7" max="7" width="13.57421875" style="0" customWidth="1"/>
    <col min="8" max="8" width="9.57421875" style="0" customWidth="1"/>
    <col min="9" max="9" width="6.421875" style="0" customWidth="1"/>
    <col min="10" max="10" width="6.28125" style="0" customWidth="1"/>
    <col min="11" max="11" width="9.140625" style="0" customWidth="1"/>
    <col min="12" max="12" width="14.28125" style="0" customWidth="1"/>
    <col min="13" max="16384" width="9.140625" style="0" customWidth="1"/>
  </cols>
  <sheetData>
    <row r="1" spans="1:2" ht="21" customHeight="1">
      <c r="A1" s="2">
        <v>1</v>
      </c>
      <c r="B1" s="3" t="s">
        <v>0</v>
      </c>
    </row>
    <row r="2" spans="1:7" ht="12.75" customHeight="1">
      <c r="A2" s="4">
        <v>28106</v>
      </c>
      <c r="B2" t="s">
        <v>1</v>
      </c>
      <c r="C2" s="5" t="s">
        <v>2</v>
      </c>
      <c r="D2" s="6">
        <v>11</v>
      </c>
      <c r="F2" s="7" t="s">
        <v>3</v>
      </c>
      <c r="G2" t="s">
        <v>4</v>
      </c>
    </row>
    <row r="3" spans="1:8" ht="12.75">
      <c r="A3" s="8">
        <v>28133</v>
      </c>
      <c r="B3" t="s">
        <v>5</v>
      </c>
      <c r="C3" s="5" t="s">
        <v>6</v>
      </c>
      <c r="D3" s="6">
        <v>4</v>
      </c>
      <c r="F3" s="7" t="s">
        <v>7</v>
      </c>
      <c r="G3" t="s">
        <v>8</v>
      </c>
      <c r="H3" t="s">
        <v>9</v>
      </c>
    </row>
    <row r="4" spans="1:6" ht="12.75">
      <c r="A4" s="8">
        <v>28175</v>
      </c>
      <c r="B4" t="s">
        <v>10</v>
      </c>
      <c r="C4" s="9" t="s">
        <v>11</v>
      </c>
      <c r="D4" s="6">
        <v>4</v>
      </c>
      <c r="F4" s="7" t="s">
        <v>12</v>
      </c>
    </row>
    <row r="5" spans="1:8" ht="12.75">
      <c r="A5" s="8">
        <v>28196</v>
      </c>
      <c r="B5" t="s">
        <v>13</v>
      </c>
      <c r="C5" s="9" t="s">
        <v>14</v>
      </c>
      <c r="D5" s="6">
        <v>11</v>
      </c>
      <c r="F5" s="7" t="s">
        <v>15</v>
      </c>
      <c r="G5" t="s">
        <v>16</v>
      </c>
      <c r="H5" t="s">
        <v>17</v>
      </c>
    </row>
    <row r="6" spans="1:7" ht="12.75">
      <c r="A6" s="8">
        <v>28223</v>
      </c>
      <c r="B6" t="s">
        <v>18</v>
      </c>
      <c r="C6" s="6"/>
      <c r="D6" s="10"/>
      <c r="F6" s="7" t="s">
        <v>19</v>
      </c>
      <c r="G6" t="s">
        <v>20</v>
      </c>
    </row>
    <row r="7" spans="1:4" ht="12.75">
      <c r="A7" s="6"/>
      <c r="C7" s="6"/>
      <c r="D7" s="6"/>
    </row>
    <row r="8" ht="12.75">
      <c r="D8"/>
    </row>
    <row r="9" spans="1:10" ht="12.75">
      <c r="A9" s="3" t="s">
        <v>21</v>
      </c>
      <c r="B9" s="3" t="s">
        <v>22</v>
      </c>
      <c r="C9" s="11" t="s">
        <v>23</v>
      </c>
      <c r="D9" s="2" t="s">
        <v>24</v>
      </c>
      <c r="E9" s="7">
        <v>1977</v>
      </c>
      <c r="F9" s="12" t="s">
        <v>25</v>
      </c>
      <c r="G9" s="11" t="s">
        <v>23</v>
      </c>
      <c r="H9" s="2" t="s">
        <v>26</v>
      </c>
      <c r="I9" s="2" t="s">
        <v>27</v>
      </c>
      <c r="J9" s="13" t="s">
        <v>28</v>
      </c>
    </row>
    <row r="10" spans="1:13" ht="12.75">
      <c r="A10" s="14">
        <v>1</v>
      </c>
      <c r="B10" s="15" t="s">
        <v>29</v>
      </c>
      <c r="C10" s="16" t="s">
        <v>30</v>
      </c>
      <c r="D10" s="1">
        <v>2537</v>
      </c>
      <c r="E10" s="7" t="s">
        <v>31</v>
      </c>
      <c r="F10" s="7">
        <v>1</v>
      </c>
      <c r="G10" s="9" t="s">
        <v>32</v>
      </c>
      <c r="H10" s="17" t="e">
        <f aca="true" t="shared" si="0" ref="H10:H20">J10/I10/$D$3</f>
        <v>#DIV/0!</v>
      </c>
      <c r="I10" s="7">
        <f aca="true" t="shared" si="1" ref="I10:I20">COUNTIF($C$10:$D$122,G10)</f>
        <v>0</v>
      </c>
      <c r="J10" s="18">
        <f aca="true" t="shared" si="2" ref="J10:J20">SUMIF($C$10:$D$122,G10,$D$10:$D$122)</f>
        <v>0</v>
      </c>
      <c r="M10" s="1"/>
    </row>
    <row r="11" spans="1:13" ht="12.75">
      <c r="A11" s="19">
        <v>2</v>
      </c>
      <c r="B11" s="20" t="s">
        <v>33</v>
      </c>
      <c r="C11" s="21" t="s">
        <v>34</v>
      </c>
      <c r="D11" s="1">
        <v>2358</v>
      </c>
      <c r="E11" s="7" t="s">
        <v>35</v>
      </c>
      <c r="F11" s="7">
        <v>2</v>
      </c>
      <c r="G11" s="22" t="s">
        <v>34</v>
      </c>
      <c r="H11" s="17">
        <f t="shared" si="0"/>
        <v>589.5</v>
      </c>
      <c r="I11" s="7">
        <f t="shared" si="1"/>
        <v>1</v>
      </c>
      <c r="J11" s="18">
        <f t="shared" si="2"/>
        <v>2358</v>
      </c>
      <c r="M11" s="1"/>
    </row>
    <row r="12" spans="1:13" ht="12.75">
      <c r="A12" s="23">
        <v>3</v>
      </c>
      <c r="B12" s="24" t="s">
        <v>36</v>
      </c>
      <c r="C12" s="25" t="s">
        <v>37</v>
      </c>
      <c r="D12" s="1">
        <v>2122</v>
      </c>
      <c r="E12" s="7" t="s">
        <v>38</v>
      </c>
      <c r="F12" s="7">
        <v>3</v>
      </c>
      <c r="G12" s="9" t="s">
        <v>37</v>
      </c>
      <c r="H12" s="17">
        <f t="shared" si="0"/>
        <v>530.5</v>
      </c>
      <c r="I12" s="7">
        <f t="shared" si="1"/>
        <v>1</v>
      </c>
      <c r="J12" s="18">
        <f t="shared" si="2"/>
        <v>2122</v>
      </c>
      <c r="M12" s="1"/>
    </row>
    <row r="13" spans="1:13" ht="12.75">
      <c r="A13" s="7">
        <v>4</v>
      </c>
      <c r="B13" s="26" t="s">
        <v>39</v>
      </c>
      <c r="C13" s="9" t="s">
        <v>40</v>
      </c>
      <c r="D13" s="1">
        <v>1875</v>
      </c>
      <c r="F13" s="7">
        <v>4</v>
      </c>
      <c r="G13" s="22" t="s">
        <v>40</v>
      </c>
      <c r="H13" s="17">
        <f t="shared" si="0"/>
        <v>468.75</v>
      </c>
      <c r="I13" s="7">
        <f t="shared" si="1"/>
        <v>1</v>
      </c>
      <c r="J13" s="18">
        <f t="shared" si="2"/>
        <v>1875</v>
      </c>
      <c r="L13" s="7"/>
      <c r="M13" s="1"/>
    </row>
    <row r="14" spans="1:13" ht="12.75">
      <c r="A14" s="7">
        <v>5</v>
      </c>
      <c r="B14" s="26" t="s">
        <v>41</v>
      </c>
      <c r="C14" s="9" t="s">
        <v>42</v>
      </c>
      <c r="D14" s="1">
        <v>1816</v>
      </c>
      <c r="F14" s="7">
        <v>5</v>
      </c>
      <c r="G14" s="9" t="s">
        <v>42</v>
      </c>
      <c r="H14" s="17">
        <f t="shared" si="0"/>
        <v>454</v>
      </c>
      <c r="I14" s="7">
        <f t="shared" si="1"/>
        <v>1</v>
      </c>
      <c r="J14" s="18">
        <f t="shared" si="2"/>
        <v>1816</v>
      </c>
      <c r="L14" s="7"/>
      <c r="M14" s="1"/>
    </row>
    <row r="15" spans="1:13" ht="12.75">
      <c r="A15" s="7">
        <v>6</v>
      </c>
      <c r="B15" s="26" t="s">
        <v>43</v>
      </c>
      <c r="C15" s="9" t="s">
        <v>44</v>
      </c>
      <c r="D15" s="1">
        <v>1787</v>
      </c>
      <c r="F15" s="7">
        <v>6</v>
      </c>
      <c r="G15" s="9" t="s">
        <v>44</v>
      </c>
      <c r="H15" s="17">
        <f t="shared" si="0"/>
        <v>446.75</v>
      </c>
      <c r="I15" s="7">
        <f t="shared" si="1"/>
        <v>1</v>
      </c>
      <c r="J15" s="18">
        <f t="shared" si="2"/>
        <v>1787</v>
      </c>
      <c r="L15" s="7"/>
      <c r="M15" s="1"/>
    </row>
    <row r="16" spans="1:13" ht="12.75">
      <c r="A16" s="7">
        <v>7</v>
      </c>
      <c r="B16" s="26" t="s">
        <v>45</v>
      </c>
      <c r="C16" s="9" t="s">
        <v>46</v>
      </c>
      <c r="D16" s="1">
        <v>1384</v>
      </c>
      <c r="F16" s="7">
        <v>7</v>
      </c>
      <c r="G16" s="9" t="s">
        <v>46</v>
      </c>
      <c r="H16" s="17">
        <f t="shared" si="0"/>
        <v>346</v>
      </c>
      <c r="I16" s="7">
        <f t="shared" si="1"/>
        <v>1</v>
      </c>
      <c r="J16" s="18">
        <f t="shared" si="2"/>
        <v>1384</v>
      </c>
      <c r="L16" s="7"/>
      <c r="M16" s="1"/>
    </row>
    <row r="17" spans="1:13" ht="12.75">
      <c r="A17" s="7">
        <v>8</v>
      </c>
      <c r="B17" s="26" t="s">
        <v>47</v>
      </c>
      <c r="C17" s="9" t="s">
        <v>48</v>
      </c>
      <c r="D17" s="1">
        <v>1231</v>
      </c>
      <c r="F17" s="7">
        <v>8</v>
      </c>
      <c r="G17" s="9" t="s">
        <v>48</v>
      </c>
      <c r="H17" s="17">
        <f t="shared" si="0"/>
        <v>307.75</v>
      </c>
      <c r="I17" s="7">
        <f t="shared" si="1"/>
        <v>1</v>
      </c>
      <c r="J17" s="18">
        <f t="shared" si="2"/>
        <v>1231</v>
      </c>
      <c r="M17" s="1"/>
    </row>
    <row r="18" spans="1:13" ht="12.75">
      <c r="A18" s="7">
        <v>9</v>
      </c>
      <c r="B18" s="26" t="s">
        <v>49</v>
      </c>
      <c r="C18" s="9" t="s">
        <v>50</v>
      </c>
      <c r="D18" s="1">
        <v>1068</v>
      </c>
      <c r="F18" s="7">
        <v>9</v>
      </c>
      <c r="G18" s="9" t="s">
        <v>50</v>
      </c>
      <c r="H18" s="17">
        <f t="shared" si="0"/>
        <v>267</v>
      </c>
      <c r="I18" s="7">
        <f t="shared" si="1"/>
        <v>1</v>
      </c>
      <c r="J18" s="18">
        <f t="shared" si="2"/>
        <v>1068</v>
      </c>
      <c r="M18" s="1"/>
    </row>
    <row r="19" spans="1:13" ht="12.75">
      <c r="A19" s="7">
        <v>10</v>
      </c>
      <c r="B19" s="26" t="s">
        <v>51</v>
      </c>
      <c r="C19" s="9" t="s">
        <v>52</v>
      </c>
      <c r="D19" s="1">
        <v>704</v>
      </c>
      <c r="F19" s="7">
        <v>10</v>
      </c>
      <c r="G19" s="9" t="s">
        <v>52</v>
      </c>
      <c r="H19" s="17">
        <f t="shared" si="0"/>
        <v>176</v>
      </c>
      <c r="I19" s="7">
        <f t="shared" si="1"/>
        <v>1</v>
      </c>
      <c r="J19" s="18">
        <f t="shared" si="2"/>
        <v>704</v>
      </c>
      <c r="M19" s="1"/>
    </row>
    <row r="20" spans="1:13" ht="12.75">
      <c r="A20" s="7">
        <v>11</v>
      </c>
      <c r="B20" s="26" t="s">
        <v>53</v>
      </c>
      <c r="C20" s="9" t="s">
        <v>54</v>
      </c>
      <c r="D20" s="1">
        <v>323</v>
      </c>
      <c r="F20" s="7">
        <v>11</v>
      </c>
      <c r="G20" s="9" t="s">
        <v>54</v>
      </c>
      <c r="H20" s="17">
        <f t="shared" si="0"/>
        <v>80.75</v>
      </c>
      <c r="I20" s="7">
        <f t="shared" si="1"/>
        <v>1</v>
      </c>
      <c r="J20" s="18">
        <f t="shared" si="2"/>
        <v>323</v>
      </c>
      <c r="M20" s="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8">
      <selection activeCell="G30" sqref="G30"/>
    </sheetView>
  </sheetViews>
  <sheetFormatPr defaultColWidth="8.00390625" defaultRowHeight="12.75"/>
  <cols>
    <col min="1" max="1" width="8.28125" style="0" customWidth="1"/>
    <col min="2" max="2" width="32.421875" style="0" customWidth="1"/>
    <col min="3" max="3" width="16.140625" style="0" customWidth="1"/>
    <col min="4" max="4" width="7.57421875" style="1" customWidth="1"/>
    <col min="5" max="5" width="6.00390625" style="0" customWidth="1"/>
    <col min="6" max="6" width="11.140625" style="0" customWidth="1"/>
    <col min="7" max="7" width="15.421875" style="0" customWidth="1"/>
    <col min="8" max="8" width="9.57421875" style="0" customWidth="1"/>
    <col min="9" max="9" width="6.421875" style="0" customWidth="1"/>
    <col min="10" max="10" width="8.00390625" style="0" customWidth="1"/>
    <col min="11" max="11" width="9.140625" style="0" customWidth="1"/>
    <col min="12" max="12" width="14.28125" style="0" customWidth="1"/>
    <col min="13" max="16384" width="9.140625" style="0" customWidth="1"/>
  </cols>
  <sheetData>
    <row r="1" spans="1:2" ht="21" customHeight="1">
      <c r="A1" s="2">
        <v>10</v>
      </c>
      <c r="B1" s="3" t="s">
        <v>189</v>
      </c>
    </row>
    <row r="2" spans="1:10" ht="12.75" customHeight="1">
      <c r="A2" s="4"/>
      <c r="B2" t="s">
        <v>190</v>
      </c>
      <c r="C2" s="5" t="s">
        <v>2</v>
      </c>
      <c r="D2" s="6">
        <v>29</v>
      </c>
      <c r="F2" s="7" t="s">
        <v>3</v>
      </c>
      <c r="G2" t="s">
        <v>169</v>
      </c>
      <c r="H2" s="36" t="s">
        <v>177</v>
      </c>
      <c r="I2" s="36"/>
      <c r="J2" s="36"/>
    </row>
    <row r="3" spans="1:9" ht="12.75">
      <c r="A3" s="8"/>
      <c r="B3" t="s">
        <v>138</v>
      </c>
      <c r="C3" s="5" t="s">
        <v>6</v>
      </c>
      <c r="D3" s="6">
        <v>4</v>
      </c>
      <c r="F3" s="7" t="s">
        <v>7</v>
      </c>
      <c r="G3" t="s">
        <v>171</v>
      </c>
      <c r="H3" s="36" t="s">
        <v>177</v>
      </c>
      <c r="I3" s="36"/>
    </row>
    <row r="4" spans="1:8" ht="12.75">
      <c r="A4" s="8"/>
      <c r="C4" s="9" t="s">
        <v>11</v>
      </c>
      <c r="D4" s="6" t="s">
        <v>191</v>
      </c>
      <c r="F4" s="7" t="s">
        <v>15</v>
      </c>
      <c r="G4" t="s">
        <v>108</v>
      </c>
      <c r="H4" t="s">
        <v>177</v>
      </c>
    </row>
    <row r="5" spans="1:8" ht="12.75">
      <c r="A5" s="8"/>
      <c r="C5" s="9" t="s">
        <v>14</v>
      </c>
      <c r="D5" s="6">
        <v>12</v>
      </c>
      <c r="F5" s="7" t="s">
        <v>19</v>
      </c>
      <c r="G5" t="s">
        <v>174</v>
      </c>
      <c r="H5" t="s">
        <v>177</v>
      </c>
    </row>
    <row r="6" spans="1:9" ht="12.75">
      <c r="A6" s="8"/>
      <c r="C6" s="9"/>
      <c r="D6" s="6"/>
      <c r="F6" s="7"/>
      <c r="H6" s="36"/>
      <c r="I6" s="36"/>
    </row>
    <row r="7" ht="12.75">
      <c r="D7"/>
    </row>
    <row r="8" spans="1:10" ht="12.75">
      <c r="A8" s="3" t="s">
        <v>21</v>
      </c>
      <c r="B8" s="3" t="s">
        <v>22</v>
      </c>
      <c r="C8" s="11" t="s">
        <v>23</v>
      </c>
      <c r="D8" s="2" t="s">
        <v>24</v>
      </c>
      <c r="E8" s="7">
        <v>1987</v>
      </c>
      <c r="F8" s="12" t="s">
        <v>25</v>
      </c>
      <c r="G8" s="11" t="s">
        <v>23</v>
      </c>
      <c r="H8" s="2" t="s">
        <v>26</v>
      </c>
      <c r="I8" s="2" t="s">
        <v>27</v>
      </c>
      <c r="J8" s="13" t="s">
        <v>28</v>
      </c>
    </row>
    <row r="9" spans="1:13" ht="12.75">
      <c r="A9" s="14">
        <v>1</v>
      </c>
      <c r="B9" s="15" t="s">
        <v>192</v>
      </c>
      <c r="C9" s="16" t="s">
        <v>88</v>
      </c>
      <c r="D9" s="1">
        <v>3617</v>
      </c>
      <c r="E9" s="6" t="s">
        <v>193</v>
      </c>
      <c r="F9" s="7">
        <v>1</v>
      </c>
      <c r="G9" s="9" t="s">
        <v>114</v>
      </c>
      <c r="H9" s="17">
        <f aca="true" t="shared" si="0" ref="H9:H20">J9/I9/$D$3</f>
        <v>814.5</v>
      </c>
      <c r="I9" s="7">
        <f aca="true" t="shared" si="1" ref="I9:I20">COUNTIF($C$9:$D$105,G9)</f>
        <v>1</v>
      </c>
      <c r="J9" s="18">
        <f aca="true" t="shared" si="2" ref="J9:J20">SUMIF($C$9:$D$105,G9,$D$9:$D$105)</f>
        <v>3258</v>
      </c>
      <c r="M9" s="1"/>
    </row>
    <row r="10" spans="1:13" ht="12.75">
      <c r="A10" s="19">
        <v>2</v>
      </c>
      <c r="B10" s="20" t="s">
        <v>61</v>
      </c>
      <c r="C10" s="21" t="s">
        <v>44</v>
      </c>
      <c r="D10" s="1">
        <v>3402</v>
      </c>
      <c r="E10" s="6" t="s">
        <v>162</v>
      </c>
      <c r="F10" s="7">
        <v>2</v>
      </c>
      <c r="G10" s="9" t="s">
        <v>44</v>
      </c>
      <c r="H10" s="17">
        <f t="shared" si="0"/>
        <v>712.25</v>
      </c>
      <c r="I10" s="7">
        <f t="shared" si="1"/>
        <v>3</v>
      </c>
      <c r="J10" s="18">
        <f t="shared" si="2"/>
        <v>8547</v>
      </c>
      <c r="M10" s="1"/>
    </row>
    <row r="11" spans="1:13" ht="12.75">
      <c r="A11" s="23">
        <v>3</v>
      </c>
      <c r="B11" s="24" t="s">
        <v>115</v>
      </c>
      <c r="C11" s="25" t="s">
        <v>114</v>
      </c>
      <c r="D11" s="1">
        <v>3258</v>
      </c>
      <c r="E11" s="6"/>
      <c r="F11" s="7">
        <v>4</v>
      </c>
      <c r="G11" s="9" t="s">
        <v>139</v>
      </c>
      <c r="H11" s="17">
        <f t="shared" si="0"/>
        <v>631.75</v>
      </c>
      <c r="I11" s="7">
        <f t="shared" si="1"/>
        <v>1</v>
      </c>
      <c r="J11" s="18">
        <f t="shared" si="2"/>
        <v>2527</v>
      </c>
      <c r="M11" s="1"/>
    </row>
    <row r="12" spans="1:13" ht="12.75">
      <c r="A12" s="7">
        <v>4</v>
      </c>
      <c r="B12" s="33" t="s">
        <v>194</v>
      </c>
      <c r="C12" s="34" t="s">
        <v>42</v>
      </c>
      <c r="D12" s="1">
        <v>3236</v>
      </c>
      <c r="F12" s="7">
        <v>5</v>
      </c>
      <c r="G12" s="9" t="s">
        <v>127</v>
      </c>
      <c r="H12" s="17">
        <f t="shared" si="0"/>
        <v>628.75</v>
      </c>
      <c r="I12" s="7">
        <f t="shared" si="1"/>
        <v>1</v>
      </c>
      <c r="J12" s="18">
        <f t="shared" si="2"/>
        <v>2515</v>
      </c>
      <c r="L12" s="7"/>
      <c r="M12" s="1"/>
    </row>
    <row r="13" spans="1:13" ht="12.75">
      <c r="A13" s="7">
        <v>5</v>
      </c>
      <c r="B13" s="33" t="s">
        <v>135</v>
      </c>
      <c r="C13" s="34" t="s">
        <v>88</v>
      </c>
      <c r="D13" s="1">
        <v>3183</v>
      </c>
      <c r="E13" s="7"/>
      <c r="F13" s="7">
        <v>6</v>
      </c>
      <c r="G13" s="9" t="s">
        <v>88</v>
      </c>
      <c r="H13" s="17">
        <f t="shared" si="0"/>
        <v>606.2222222222222</v>
      </c>
      <c r="I13" s="7">
        <f t="shared" si="1"/>
        <v>9</v>
      </c>
      <c r="J13" s="18">
        <f t="shared" si="2"/>
        <v>21824</v>
      </c>
      <c r="L13" s="7"/>
      <c r="M13" s="1"/>
    </row>
    <row r="14" spans="1:13" ht="12.75">
      <c r="A14" s="7">
        <v>6</v>
      </c>
      <c r="B14" s="33" t="s">
        <v>185</v>
      </c>
      <c r="C14" s="34" t="s">
        <v>88</v>
      </c>
      <c r="D14" s="1">
        <v>2975</v>
      </c>
      <c r="E14" s="7"/>
      <c r="F14" s="7">
        <v>7</v>
      </c>
      <c r="G14" s="9" t="s">
        <v>42</v>
      </c>
      <c r="H14" s="17">
        <f t="shared" si="0"/>
        <v>505.5625</v>
      </c>
      <c r="I14" s="7">
        <f t="shared" si="1"/>
        <v>4</v>
      </c>
      <c r="J14" s="18">
        <f t="shared" si="2"/>
        <v>8089</v>
      </c>
      <c r="L14" s="7"/>
      <c r="M14" s="1"/>
    </row>
    <row r="15" spans="1:13" ht="12.75">
      <c r="A15" s="7">
        <v>7</v>
      </c>
      <c r="B15" s="33" t="s">
        <v>43</v>
      </c>
      <c r="C15" s="34" t="s">
        <v>44</v>
      </c>
      <c r="D15" s="1">
        <v>2849</v>
      </c>
      <c r="E15" s="7"/>
      <c r="F15" s="7">
        <v>8</v>
      </c>
      <c r="G15" s="9" t="s">
        <v>129</v>
      </c>
      <c r="H15" s="17">
        <f t="shared" si="0"/>
        <v>500.5</v>
      </c>
      <c r="I15" s="7">
        <f t="shared" si="1"/>
        <v>1</v>
      </c>
      <c r="J15" s="18">
        <f t="shared" si="2"/>
        <v>2002</v>
      </c>
      <c r="L15" s="7"/>
      <c r="M15" s="1"/>
    </row>
    <row r="16" spans="1:13" ht="12.75">
      <c r="A16" s="7">
        <v>8</v>
      </c>
      <c r="B16" s="26" t="s">
        <v>195</v>
      </c>
      <c r="C16" s="9" t="s">
        <v>52</v>
      </c>
      <c r="D16" s="1">
        <v>2816</v>
      </c>
      <c r="F16" s="7">
        <v>3</v>
      </c>
      <c r="G16" s="9" t="s">
        <v>52</v>
      </c>
      <c r="H16" s="17">
        <f t="shared" si="0"/>
        <v>471.125</v>
      </c>
      <c r="I16" s="7">
        <f t="shared" si="1"/>
        <v>2</v>
      </c>
      <c r="J16" s="18">
        <f t="shared" si="2"/>
        <v>3769</v>
      </c>
      <c r="M16" s="1"/>
    </row>
    <row r="17" spans="1:13" ht="12.75">
      <c r="A17" s="7">
        <v>9</v>
      </c>
      <c r="B17" s="33" t="s">
        <v>87</v>
      </c>
      <c r="C17" s="34" t="s">
        <v>88</v>
      </c>
      <c r="D17" s="1">
        <v>2702</v>
      </c>
      <c r="F17" s="7">
        <v>9</v>
      </c>
      <c r="G17" s="9" t="s">
        <v>116</v>
      </c>
      <c r="H17" s="17">
        <f t="shared" si="0"/>
        <v>389.75</v>
      </c>
      <c r="I17" s="7">
        <f t="shared" si="1"/>
        <v>1</v>
      </c>
      <c r="J17" s="18">
        <f t="shared" si="2"/>
        <v>1559</v>
      </c>
      <c r="M17" s="1"/>
    </row>
    <row r="18" spans="1:13" ht="12.75">
      <c r="A18" s="7">
        <v>10</v>
      </c>
      <c r="B18" s="33" t="s">
        <v>146</v>
      </c>
      <c r="C18" s="34" t="s">
        <v>88</v>
      </c>
      <c r="D18" s="1">
        <v>2678</v>
      </c>
      <c r="F18" s="7">
        <v>10</v>
      </c>
      <c r="G18" s="9" t="s">
        <v>181</v>
      </c>
      <c r="H18" s="17">
        <f t="shared" si="0"/>
        <v>365.5</v>
      </c>
      <c r="I18" s="7">
        <f t="shared" si="1"/>
        <v>1</v>
      </c>
      <c r="J18" s="18">
        <f t="shared" si="2"/>
        <v>1462</v>
      </c>
      <c r="M18" s="1"/>
    </row>
    <row r="19" spans="1:13" ht="12.75">
      <c r="A19" s="7">
        <v>11</v>
      </c>
      <c r="B19" s="33" t="s">
        <v>76</v>
      </c>
      <c r="C19" s="34" t="s">
        <v>42</v>
      </c>
      <c r="D19" s="1">
        <v>2571</v>
      </c>
      <c r="E19" s="7"/>
      <c r="F19" s="7">
        <v>11</v>
      </c>
      <c r="G19" s="22" t="s">
        <v>183</v>
      </c>
      <c r="H19" s="17">
        <f t="shared" si="0"/>
        <v>297</v>
      </c>
      <c r="I19" s="7">
        <f t="shared" si="1"/>
        <v>3</v>
      </c>
      <c r="J19" s="18">
        <f t="shared" si="2"/>
        <v>3564</v>
      </c>
      <c r="M19" s="1"/>
    </row>
    <row r="20" spans="1:13" ht="12.75">
      <c r="A20" s="7">
        <v>12</v>
      </c>
      <c r="B20" s="33" t="s">
        <v>196</v>
      </c>
      <c r="C20" s="34" t="s">
        <v>88</v>
      </c>
      <c r="D20" s="1">
        <v>2547</v>
      </c>
      <c r="E20" s="7"/>
      <c r="F20" s="7">
        <v>12</v>
      </c>
      <c r="G20" s="9" t="s">
        <v>142</v>
      </c>
      <c r="H20" s="17">
        <f t="shared" si="0"/>
        <v>279.25</v>
      </c>
      <c r="I20" s="7">
        <f t="shared" si="1"/>
        <v>2</v>
      </c>
      <c r="J20" s="18">
        <f t="shared" si="2"/>
        <v>2234</v>
      </c>
      <c r="M20" s="1"/>
    </row>
    <row r="21" spans="1:13" ht="12.75">
      <c r="A21" s="7">
        <v>13</v>
      </c>
      <c r="B21" s="26" t="s">
        <v>102</v>
      </c>
      <c r="C21" s="9" t="s">
        <v>139</v>
      </c>
      <c r="D21" s="1">
        <v>2527</v>
      </c>
      <c r="F21" s="7"/>
      <c r="G21" s="9"/>
      <c r="H21" s="17"/>
      <c r="I21" s="7"/>
      <c r="J21" s="18"/>
      <c r="M21" s="1"/>
    </row>
    <row r="22" spans="1:13" ht="12.75">
      <c r="A22" s="7">
        <v>14</v>
      </c>
      <c r="B22" s="26" t="s">
        <v>130</v>
      </c>
      <c r="C22" s="9" t="s">
        <v>127</v>
      </c>
      <c r="D22" s="1">
        <v>2515</v>
      </c>
      <c r="F22" s="7"/>
      <c r="G22" s="34"/>
      <c r="H22" s="17"/>
      <c r="I22" s="7">
        <f>SUM(I9:I21)</f>
        <v>29</v>
      </c>
      <c r="J22" s="18">
        <f>SUM(J9:J21)</f>
        <v>61350</v>
      </c>
      <c r="M22" s="1"/>
    </row>
    <row r="23" spans="1:13" ht="12.75">
      <c r="A23" s="7">
        <v>15</v>
      </c>
      <c r="B23" t="s">
        <v>197</v>
      </c>
      <c r="C23" t="s">
        <v>44</v>
      </c>
      <c r="D23" s="1">
        <v>2296</v>
      </c>
      <c r="H23" s="7"/>
      <c r="M23" s="1"/>
    </row>
    <row r="24" spans="1:13" ht="12.75">
      <c r="A24" s="7">
        <v>16</v>
      </c>
      <c r="B24" s="33" t="s">
        <v>36</v>
      </c>
      <c r="C24" s="34" t="s">
        <v>42</v>
      </c>
      <c r="D24" s="1">
        <v>2193</v>
      </c>
      <c r="E24" s="7" t="s">
        <v>198</v>
      </c>
      <c r="F24" s="7"/>
      <c r="G24" s="7"/>
      <c r="H24" s="32"/>
      <c r="L24" s="7"/>
      <c r="M24" s="1"/>
    </row>
    <row r="25" spans="1:13" ht="12.75">
      <c r="A25" s="7">
        <v>17</v>
      </c>
      <c r="B25" s="33" t="s">
        <v>199</v>
      </c>
      <c r="C25" s="34" t="s">
        <v>88</v>
      </c>
      <c r="D25" s="1">
        <v>2064</v>
      </c>
      <c r="E25" s="7"/>
      <c r="F25" s="7"/>
      <c r="G25" s="7"/>
      <c r="H25" s="32"/>
      <c r="I25" s="6"/>
      <c r="J25" s="1"/>
      <c r="L25" s="7"/>
      <c r="M25" s="1"/>
    </row>
    <row r="26" spans="1:13" ht="12.75">
      <c r="A26" s="7">
        <v>18</v>
      </c>
      <c r="B26" t="s">
        <v>182</v>
      </c>
      <c r="C26" t="s">
        <v>88</v>
      </c>
      <c r="D26" s="1">
        <v>2058</v>
      </c>
      <c r="L26" s="7"/>
      <c r="M26" s="1"/>
    </row>
    <row r="27" spans="1:4" ht="12.75">
      <c r="A27" s="7">
        <v>19</v>
      </c>
      <c r="B27" s="33" t="s">
        <v>200</v>
      </c>
      <c r="C27" s="34" t="s">
        <v>183</v>
      </c>
      <c r="D27" s="1">
        <v>2002</v>
      </c>
    </row>
    <row r="28" spans="1:5" ht="12.75">
      <c r="A28" s="7">
        <v>20</v>
      </c>
      <c r="B28" s="33" t="s">
        <v>132</v>
      </c>
      <c r="C28" s="34" t="s">
        <v>129</v>
      </c>
      <c r="D28" s="1">
        <v>2002</v>
      </c>
      <c r="E28" s="7"/>
    </row>
    <row r="29" spans="1:4" ht="12.75">
      <c r="A29" s="7">
        <v>21</v>
      </c>
      <c r="B29" t="s">
        <v>83</v>
      </c>
      <c r="C29" t="s">
        <v>142</v>
      </c>
      <c r="D29" s="1">
        <v>1699</v>
      </c>
    </row>
    <row r="30" spans="1:4" ht="12.75">
      <c r="A30" s="7">
        <v>22</v>
      </c>
      <c r="B30" s="33" t="s">
        <v>118</v>
      </c>
      <c r="C30" s="34" t="s">
        <v>116</v>
      </c>
      <c r="D30" s="1">
        <v>1559</v>
      </c>
    </row>
    <row r="31" spans="1:4" ht="12.75">
      <c r="A31" s="7">
        <v>23</v>
      </c>
      <c r="B31" t="s">
        <v>201</v>
      </c>
      <c r="C31" t="s">
        <v>181</v>
      </c>
      <c r="D31" s="1">
        <v>1462</v>
      </c>
    </row>
    <row r="32" spans="1:4" ht="12.75">
      <c r="A32" s="7">
        <v>24</v>
      </c>
      <c r="B32" s="26" t="s">
        <v>202</v>
      </c>
      <c r="C32" t="s">
        <v>183</v>
      </c>
      <c r="D32" s="1">
        <v>1157</v>
      </c>
    </row>
    <row r="33" spans="1:4" ht="12.75">
      <c r="A33" s="7">
        <v>25</v>
      </c>
      <c r="B33" t="s">
        <v>121</v>
      </c>
      <c r="C33" t="s">
        <v>52</v>
      </c>
      <c r="D33" s="1">
        <v>953</v>
      </c>
    </row>
    <row r="34" spans="1:4" ht="12.75">
      <c r="A34" s="7">
        <v>26</v>
      </c>
      <c r="B34" t="s">
        <v>187</v>
      </c>
      <c r="C34" t="s">
        <v>142</v>
      </c>
      <c r="D34" s="1">
        <v>535</v>
      </c>
    </row>
    <row r="35" spans="1:4" ht="12.75">
      <c r="A35" s="7">
        <v>27</v>
      </c>
      <c r="B35" t="s">
        <v>203</v>
      </c>
      <c r="C35" t="s">
        <v>183</v>
      </c>
      <c r="D35" s="1">
        <v>405</v>
      </c>
    </row>
    <row r="36" spans="1:4" ht="12.75">
      <c r="A36" s="7">
        <v>28</v>
      </c>
      <c r="B36" t="s">
        <v>47</v>
      </c>
      <c r="C36" t="s">
        <v>42</v>
      </c>
      <c r="D36" s="1">
        <v>89</v>
      </c>
    </row>
    <row r="37" spans="1:4" ht="12.75">
      <c r="A37" s="7">
        <v>29</v>
      </c>
      <c r="B37" t="s">
        <v>147</v>
      </c>
      <c r="C37" t="s">
        <v>88</v>
      </c>
      <c r="D37" s="1">
        <v>0</v>
      </c>
    </row>
    <row r="38" ht="12.75">
      <c r="D38" s="1">
        <f>SUM(D9:D37)</f>
        <v>61350</v>
      </c>
    </row>
  </sheetData>
  <sheetProtection selectLockedCells="1" selectUnlockedCells="1"/>
  <mergeCells count="3">
    <mergeCell ref="H2:J2"/>
    <mergeCell ref="H3:I3"/>
    <mergeCell ref="H6:I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13">
      <selection activeCell="I24" sqref="I24"/>
    </sheetView>
  </sheetViews>
  <sheetFormatPr defaultColWidth="8.00390625" defaultRowHeight="12.75"/>
  <cols>
    <col min="1" max="1" width="8.28125" style="0" customWidth="1"/>
    <col min="2" max="2" width="32.421875" style="0" customWidth="1"/>
    <col min="3" max="3" width="16.140625" style="0" customWidth="1"/>
    <col min="4" max="4" width="7.57421875" style="1" customWidth="1"/>
    <col min="5" max="5" width="6.00390625" style="0" customWidth="1"/>
    <col min="6" max="6" width="11.140625" style="0" customWidth="1"/>
    <col min="7" max="7" width="15.421875" style="0" customWidth="1"/>
    <col min="8" max="8" width="9.57421875" style="0" customWidth="1"/>
    <col min="9" max="9" width="6.421875" style="0" customWidth="1"/>
    <col min="10" max="10" width="8.00390625" style="0" customWidth="1"/>
    <col min="11" max="11" width="9.140625" style="0" customWidth="1"/>
    <col min="12" max="12" width="14.28125" style="0" customWidth="1"/>
    <col min="13" max="16384" width="9.140625" style="0" customWidth="1"/>
  </cols>
  <sheetData>
    <row r="1" spans="1:2" ht="21" customHeight="1">
      <c r="A1" s="2">
        <v>11</v>
      </c>
      <c r="B1" s="3" t="s">
        <v>204</v>
      </c>
    </row>
    <row r="2" spans="1:10" ht="12.75" customHeight="1">
      <c r="A2" s="4"/>
      <c r="B2" t="s">
        <v>205</v>
      </c>
      <c r="C2" s="5" t="s">
        <v>2</v>
      </c>
      <c r="D2" s="6">
        <v>29</v>
      </c>
      <c r="F2" s="7" t="s">
        <v>206</v>
      </c>
      <c r="G2" t="s">
        <v>169</v>
      </c>
      <c r="H2" s="36" t="s">
        <v>177</v>
      </c>
      <c r="I2" s="36"/>
      <c r="J2" s="36"/>
    </row>
    <row r="3" spans="1:9" ht="12.75">
      <c r="A3" s="8"/>
      <c r="B3" t="s">
        <v>138</v>
      </c>
      <c r="C3" s="5" t="s">
        <v>6</v>
      </c>
      <c r="D3" s="6">
        <v>12</v>
      </c>
      <c r="F3" s="7" t="s">
        <v>207</v>
      </c>
      <c r="G3" t="s">
        <v>171</v>
      </c>
      <c r="H3" s="36" t="s">
        <v>177</v>
      </c>
      <c r="I3" s="36"/>
    </row>
    <row r="4" spans="1:8" ht="12.75">
      <c r="A4" s="8"/>
      <c r="C4" s="9" t="s">
        <v>11</v>
      </c>
      <c r="D4" s="6">
        <v>4</v>
      </c>
      <c r="F4" s="7" t="s">
        <v>208</v>
      </c>
      <c r="G4" t="s">
        <v>209</v>
      </c>
      <c r="H4" t="s">
        <v>177</v>
      </c>
    </row>
    <row r="5" spans="1:8" ht="12.75">
      <c r="A5" s="8"/>
      <c r="C5" s="9" t="s">
        <v>14</v>
      </c>
      <c r="D5" s="6">
        <v>15</v>
      </c>
      <c r="F5" s="7" t="s">
        <v>210</v>
      </c>
      <c r="G5" t="s">
        <v>211</v>
      </c>
      <c r="H5" t="s">
        <v>177</v>
      </c>
    </row>
    <row r="6" spans="1:9" ht="12.75">
      <c r="A6" s="8"/>
      <c r="C6" s="9"/>
      <c r="D6" s="6"/>
      <c r="F6" s="7"/>
      <c r="H6" s="36"/>
      <c r="I6" s="36"/>
    </row>
    <row r="7" ht="12.75">
      <c r="D7"/>
    </row>
    <row r="8" spans="1:10" ht="12.75">
      <c r="A8" s="3" t="s">
        <v>21</v>
      </c>
      <c r="B8" s="3" t="s">
        <v>22</v>
      </c>
      <c r="C8" s="11" t="s">
        <v>23</v>
      </c>
      <c r="D8" s="2" t="s">
        <v>24</v>
      </c>
      <c r="E8" s="7">
        <v>1988</v>
      </c>
      <c r="F8" s="12" t="s">
        <v>25</v>
      </c>
      <c r="G8" s="11" t="s">
        <v>23</v>
      </c>
      <c r="H8" s="2" t="s">
        <v>26</v>
      </c>
      <c r="I8" s="2" t="s">
        <v>27</v>
      </c>
      <c r="J8" s="13" t="s">
        <v>28</v>
      </c>
    </row>
    <row r="9" spans="1:13" ht="12.75">
      <c r="A9" s="14">
        <v>1</v>
      </c>
      <c r="B9" s="15" t="s">
        <v>146</v>
      </c>
      <c r="C9" s="16" t="s">
        <v>88</v>
      </c>
      <c r="D9" s="1">
        <v>10460</v>
      </c>
      <c r="E9" s="6" t="s">
        <v>112</v>
      </c>
      <c r="F9" s="7">
        <v>1</v>
      </c>
      <c r="G9" s="34" t="s">
        <v>212</v>
      </c>
      <c r="H9" s="17">
        <f aca="true" t="shared" si="0" ref="H9:H23">J9/I9/$D$3</f>
        <v>791.5</v>
      </c>
      <c r="I9" s="7">
        <f aca="true" t="shared" si="1" ref="I9:I23">COUNTIF($C$9:$D$105,G9)</f>
        <v>1</v>
      </c>
      <c r="J9" s="18">
        <f aca="true" t="shared" si="2" ref="J9:J23">SUMIF($C$9:$D$105,G9,$D$9:$D$105)</f>
        <v>9498</v>
      </c>
      <c r="M9" s="1"/>
    </row>
    <row r="10" spans="1:13" ht="12.75">
      <c r="A10" s="19">
        <v>2</v>
      </c>
      <c r="B10" s="20" t="s">
        <v>147</v>
      </c>
      <c r="C10" s="21" t="s">
        <v>88</v>
      </c>
      <c r="D10" s="1">
        <v>10254</v>
      </c>
      <c r="E10" s="6" t="s">
        <v>213</v>
      </c>
      <c r="F10" s="7">
        <v>2</v>
      </c>
      <c r="G10" s="9" t="s">
        <v>88</v>
      </c>
      <c r="H10" s="17">
        <f t="shared" si="0"/>
        <v>712.4791666666666</v>
      </c>
      <c r="I10" s="7">
        <f t="shared" si="1"/>
        <v>8</v>
      </c>
      <c r="J10" s="18">
        <f t="shared" si="2"/>
        <v>68398</v>
      </c>
      <c r="M10" s="1"/>
    </row>
    <row r="11" spans="1:13" ht="12.75">
      <c r="A11" s="23">
        <v>3</v>
      </c>
      <c r="B11" s="24" t="s">
        <v>36</v>
      </c>
      <c r="C11" s="25" t="s">
        <v>42</v>
      </c>
      <c r="D11" s="1">
        <v>9885</v>
      </c>
      <c r="E11" s="6"/>
      <c r="F11" s="7">
        <v>4</v>
      </c>
      <c r="G11" s="9" t="s">
        <v>139</v>
      </c>
      <c r="H11" s="17">
        <f t="shared" si="0"/>
        <v>704.5833333333334</v>
      </c>
      <c r="I11" s="7">
        <f t="shared" si="1"/>
        <v>1</v>
      </c>
      <c r="J11" s="18">
        <f t="shared" si="2"/>
        <v>8455</v>
      </c>
      <c r="M11" s="1"/>
    </row>
    <row r="12" spans="1:13" ht="12.75">
      <c r="A12" s="7">
        <v>4</v>
      </c>
      <c r="B12" s="33" t="s">
        <v>199</v>
      </c>
      <c r="C12" s="34" t="s">
        <v>88</v>
      </c>
      <c r="D12" s="1">
        <v>9824</v>
      </c>
      <c r="F12" s="7">
        <v>5</v>
      </c>
      <c r="G12" s="34" t="s">
        <v>214</v>
      </c>
      <c r="H12" s="17">
        <f t="shared" si="0"/>
        <v>632.3333333333334</v>
      </c>
      <c r="I12" s="7">
        <f t="shared" si="1"/>
        <v>1</v>
      </c>
      <c r="J12" s="18">
        <f t="shared" si="2"/>
        <v>7588</v>
      </c>
      <c r="L12" s="7"/>
      <c r="M12" s="1"/>
    </row>
    <row r="13" spans="1:13" ht="12.75">
      <c r="A13" s="7">
        <v>5</v>
      </c>
      <c r="B13" s="33" t="s">
        <v>194</v>
      </c>
      <c r="C13" s="34" t="s">
        <v>212</v>
      </c>
      <c r="D13" s="1">
        <v>9498</v>
      </c>
      <c r="E13" s="7"/>
      <c r="F13" s="7">
        <v>6</v>
      </c>
      <c r="G13" s="9" t="s">
        <v>44</v>
      </c>
      <c r="H13" s="17">
        <f t="shared" si="0"/>
        <v>615.9444444444445</v>
      </c>
      <c r="I13" s="7">
        <f t="shared" si="1"/>
        <v>3</v>
      </c>
      <c r="J13" s="18">
        <f t="shared" si="2"/>
        <v>22174</v>
      </c>
      <c r="L13" s="7"/>
      <c r="M13" s="1"/>
    </row>
    <row r="14" spans="1:13" ht="12.75">
      <c r="A14" s="7">
        <v>6</v>
      </c>
      <c r="B14" s="33" t="s">
        <v>61</v>
      </c>
      <c r="C14" s="34" t="s">
        <v>44</v>
      </c>
      <c r="D14" s="1">
        <v>8938</v>
      </c>
      <c r="E14" s="7"/>
      <c r="F14" s="7">
        <v>7</v>
      </c>
      <c r="G14" s="9" t="s">
        <v>114</v>
      </c>
      <c r="H14" s="17">
        <f t="shared" si="0"/>
        <v>588.9166666666666</v>
      </c>
      <c r="I14" s="7">
        <f t="shared" si="1"/>
        <v>1</v>
      </c>
      <c r="J14" s="18">
        <f t="shared" si="2"/>
        <v>7067</v>
      </c>
      <c r="L14" s="7"/>
      <c r="M14" s="1"/>
    </row>
    <row r="15" spans="1:13" ht="12.75">
      <c r="A15" s="7">
        <v>7</v>
      </c>
      <c r="B15" s="33" t="s">
        <v>192</v>
      </c>
      <c r="C15" s="34" t="s">
        <v>88</v>
      </c>
      <c r="D15" s="1">
        <v>8665</v>
      </c>
      <c r="E15" s="7" t="s">
        <v>215</v>
      </c>
      <c r="F15" s="7">
        <v>8</v>
      </c>
      <c r="G15" s="9" t="s">
        <v>116</v>
      </c>
      <c r="H15" s="17">
        <f t="shared" si="0"/>
        <v>545.8333333333334</v>
      </c>
      <c r="I15" s="7">
        <f t="shared" si="1"/>
        <v>1</v>
      </c>
      <c r="J15" s="18">
        <f t="shared" si="2"/>
        <v>6550</v>
      </c>
      <c r="L15" s="7"/>
      <c r="M15" s="1"/>
    </row>
    <row r="16" spans="1:13" ht="12.75">
      <c r="A16" s="7">
        <v>8</v>
      </c>
      <c r="B16" s="26" t="s">
        <v>102</v>
      </c>
      <c r="C16" s="9" t="s">
        <v>139</v>
      </c>
      <c r="D16" s="1">
        <v>8455</v>
      </c>
      <c r="F16" s="7">
        <v>3</v>
      </c>
      <c r="G16" s="9" t="s">
        <v>42</v>
      </c>
      <c r="H16" s="17">
        <f t="shared" si="0"/>
        <v>520.0277777777777</v>
      </c>
      <c r="I16" s="7">
        <f t="shared" si="1"/>
        <v>3</v>
      </c>
      <c r="J16" s="18">
        <f t="shared" si="2"/>
        <v>18721</v>
      </c>
      <c r="M16" s="1"/>
    </row>
    <row r="17" spans="1:13" ht="12.75">
      <c r="A17" s="7">
        <v>9</v>
      </c>
      <c r="B17" s="33" t="s">
        <v>185</v>
      </c>
      <c r="C17" s="34" t="s">
        <v>88</v>
      </c>
      <c r="D17" s="1">
        <v>8269</v>
      </c>
      <c r="F17" s="7">
        <v>9</v>
      </c>
      <c r="G17" t="s">
        <v>216</v>
      </c>
      <c r="H17" s="17">
        <f t="shared" si="0"/>
        <v>504.9166666666667</v>
      </c>
      <c r="I17" s="7">
        <f t="shared" si="1"/>
        <v>1</v>
      </c>
      <c r="J17" s="18">
        <f t="shared" si="2"/>
        <v>6059</v>
      </c>
      <c r="M17" s="1"/>
    </row>
    <row r="18" spans="1:13" ht="12.75">
      <c r="A18" s="7">
        <v>10</v>
      </c>
      <c r="B18" s="33" t="s">
        <v>135</v>
      </c>
      <c r="C18" s="34" t="s">
        <v>88</v>
      </c>
      <c r="D18" s="1">
        <v>7954</v>
      </c>
      <c r="F18" s="7">
        <v>10</v>
      </c>
      <c r="G18" s="9" t="s">
        <v>127</v>
      </c>
      <c r="H18" s="17">
        <f t="shared" si="0"/>
        <v>437.75</v>
      </c>
      <c r="I18" s="7">
        <f t="shared" si="1"/>
        <v>1</v>
      </c>
      <c r="J18" s="18">
        <f t="shared" si="2"/>
        <v>5253</v>
      </c>
      <c r="M18" s="1"/>
    </row>
    <row r="19" spans="1:13" ht="12.75">
      <c r="A19" s="7">
        <v>11</v>
      </c>
      <c r="B19" s="33" t="s">
        <v>43</v>
      </c>
      <c r="C19" s="34" t="s">
        <v>44</v>
      </c>
      <c r="D19" s="1">
        <v>7888</v>
      </c>
      <c r="E19" s="7"/>
      <c r="F19" s="7">
        <v>11</v>
      </c>
      <c r="G19" s="9" t="s">
        <v>129</v>
      </c>
      <c r="H19" s="17">
        <f t="shared" si="0"/>
        <v>431.4166666666667</v>
      </c>
      <c r="I19" s="7">
        <f t="shared" si="1"/>
        <v>1</v>
      </c>
      <c r="J19" s="18">
        <f t="shared" si="2"/>
        <v>5177</v>
      </c>
      <c r="M19" s="1"/>
    </row>
    <row r="20" spans="1:13" ht="12.75">
      <c r="A20" s="7">
        <v>12</v>
      </c>
      <c r="B20" s="33" t="s">
        <v>182</v>
      </c>
      <c r="C20" s="34" t="s">
        <v>88</v>
      </c>
      <c r="D20" s="1">
        <v>7710</v>
      </c>
      <c r="E20" s="7"/>
      <c r="F20" s="7">
        <v>12</v>
      </c>
      <c r="G20" s="9" t="s">
        <v>52</v>
      </c>
      <c r="H20" s="17">
        <f t="shared" si="0"/>
        <v>413.625</v>
      </c>
      <c r="I20" s="7">
        <f t="shared" si="1"/>
        <v>2</v>
      </c>
      <c r="J20" s="18">
        <f t="shared" si="2"/>
        <v>9927</v>
      </c>
      <c r="M20" s="1"/>
    </row>
    <row r="21" spans="1:13" ht="12.75">
      <c r="A21" s="7">
        <v>13</v>
      </c>
      <c r="B21" s="26" t="s">
        <v>195</v>
      </c>
      <c r="C21" s="9" t="s">
        <v>52</v>
      </c>
      <c r="D21" s="1">
        <v>7646</v>
      </c>
      <c r="F21" s="7">
        <v>13</v>
      </c>
      <c r="G21" s="22" t="s">
        <v>183</v>
      </c>
      <c r="H21" s="17">
        <f t="shared" si="0"/>
        <v>403.7916666666667</v>
      </c>
      <c r="I21" s="7">
        <f t="shared" si="1"/>
        <v>2</v>
      </c>
      <c r="J21" s="18">
        <f t="shared" si="2"/>
        <v>9691</v>
      </c>
      <c r="M21" s="1"/>
    </row>
    <row r="22" spans="1:13" ht="12.75">
      <c r="A22" s="7">
        <v>14</v>
      </c>
      <c r="B22" s="26" t="s">
        <v>217</v>
      </c>
      <c r="C22" s="9" t="s">
        <v>214</v>
      </c>
      <c r="D22" s="1">
        <v>7588</v>
      </c>
      <c r="F22" s="7">
        <v>14</v>
      </c>
      <c r="G22" s="9" t="s">
        <v>142</v>
      </c>
      <c r="H22" s="17">
        <f t="shared" si="0"/>
        <v>363.9166666666667</v>
      </c>
      <c r="I22" s="7">
        <f t="shared" si="1"/>
        <v>1</v>
      </c>
      <c r="J22" s="18">
        <f t="shared" si="2"/>
        <v>4367</v>
      </c>
      <c r="M22" s="1"/>
    </row>
    <row r="23" spans="1:13" ht="12.75">
      <c r="A23" s="7">
        <v>15</v>
      </c>
      <c r="B23" t="s">
        <v>143</v>
      </c>
      <c r="C23" t="s">
        <v>114</v>
      </c>
      <c r="D23" s="1">
        <v>7067</v>
      </c>
      <c r="F23" s="7">
        <v>15</v>
      </c>
      <c r="G23" s="9" t="s">
        <v>181</v>
      </c>
      <c r="H23" s="17">
        <f t="shared" si="0"/>
        <v>337.0416666666667</v>
      </c>
      <c r="I23" s="7">
        <f t="shared" si="1"/>
        <v>2</v>
      </c>
      <c r="J23" s="18">
        <f t="shared" si="2"/>
        <v>8089</v>
      </c>
      <c r="M23" s="1"/>
    </row>
    <row r="24" spans="1:13" ht="12.75">
      <c r="A24" s="7">
        <v>16</v>
      </c>
      <c r="B24" s="33" t="s">
        <v>186</v>
      </c>
      <c r="C24" s="34" t="s">
        <v>183</v>
      </c>
      <c r="D24" s="1">
        <v>6890</v>
      </c>
      <c r="E24" s="7"/>
      <c r="F24" s="7"/>
      <c r="G24" s="7"/>
      <c r="H24" s="32"/>
      <c r="I24" s="6">
        <f>SUM(I9:I23)</f>
        <v>29</v>
      </c>
      <c r="J24" s="18">
        <f>SUM(J9:J23)</f>
        <v>197014</v>
      </c>
      <c r="L24" s="7"/>
      <c r="M24" s="1"/>
    </row>
    <row r="25" spans="1:13" ht="12.75">
      <c r="A25" s="7">
        <v>17</v>
      </c>
      <c r="B25" s="33" t="s">
        <v>118</v>
      </c>
      <c r="C25" s="34" t="s">
        <v>116</v>
      </c>
      <c r="D25" s="1">
        <v>6550</v>
      </c>
      <c r="E25" s="7"/>
      <c r="F25" s="7"/>
      <c r="G25" s="7"/>
      <c r="H25" s="32"/>
      <c r="I25" s="6"/>
      <c r="J25" s="1"/>
      <c r="L25" s="7"/>
      <c r="M25" s="1"/>
    </row>
    <row r="26" spans="1:13" ht="12.75">
      <c r="A26" s="7">
        <v>18</v>
      </c>
      <c r="B26" t="s">
        <v>218</v>
      </c>
      <c r="C26" t="s">
        <v>216</v>
      </c>
      <c r="D26" s="1">
        <v>6059</v>
      </c>
      <c r="L26" s="7"/>
      <c r="M26" s="1"/>
    </row>
    <row r="27" spans="1:4" ht="12.75">
      <c r="A27" s="7">
        <v>19</v>
      </c>
      <c r="B27" s="33" t="s">
        <v>197</v>
      </c>
      <c r="C27" s="34" t="s">
        <v>44</v>
      </c>
      <c r="D27" s="1">
        <v>5348</v>
      </c>
    </row>
    <row r="28" spans="1:5" ht="12.75">
      <c r="A28" s="7">
        <v>20</v>
      </c>
      <c r="B28" s="33" t="s">
        <v>219</v>
      </c>
      <c r="C28" s="34" t="s">
        <v>88</v>
      </c>
      <c r="D28" s="1">
        <v>5262</v>
      </c>
      <c r="E28" s="7"/>
    </row>
    <row r="29" spans="1:4" ht="12.75">
      <c r="A29" s="7">
        <v>21</v>
      </c>
      <c r="B29" t="s">
        <v>130</v>
      </c>
      <c r="C29" t="s">
        <v>127</v>
      </c>
      <c r="D29" s="1">
        <v>5253</v>
      </c>
    </row>
    <row r="30" spans="1:4" ht="12.75">
      <c r="A30" s="7">
        <v>22</v>
      </c>
      <c r="B30" s="33" t="s">
        <v>132</v>
      </c>
      <c r="C30" s="34" t="s">
        <v>129</v>
      </c>
      <c r="D30" s="1">
        <v>5177</v>
      </c>
    </row>
    <row r="31" spans="1:4" ht="12.75">
      <c r="A31" s="7">
        <v>23</v>
      </c>
      <c r="B31" t="s">
        <v>47</v>
      </c>
      <c r="C31" t="s">
        <v>42</v>
      </c>
      <c r="D31" s="1">
        <v>4598</v>
      </c>
    </row>
    <row r="32" spans="1:9" ht="12.75">
      <c r="A32" s="7">
        <v>24</v>
      </c>
      <c r="B32" s="26" t="s">
        <v>184</v>
      </c>
      <c r="C32" t="s">
        <v>181</v>
      </c>
      <c r="D32" s="1">
        <v>4574</v>
      </c>
      <c r="I32" t="s">
        <v>220</v>
      </c>
    </row>
    <row r="33" spans="1:4" ht="12.75">
      <c r="A33" s="7">
        <v>25</v>
      </c>
      <c r="B33" t="s">
        <v>83</v>
      </c>
      <c r="C33" t="s">
        <v>142</v>
      </c>
      <c r="D33" s="1">
        <v>4367</v>
      </c>
    </row>
    <row r="34" spans="1:4" ht="12.75">
      <c r="A34" s="7">
        <v>26</v>
      </c>
      <c r="B34" t="s">
        <v>76</v>
      </c>
      <c r="C34" t="s">
        <v>42</v>
      </c>
      <c r="D34" s="1">
        <v>4238</v>
      </c>
    </row>
    <row r="35" spans="1:4" ht="12.75">
      <c r="A35" s="7">
        <v>27</v>
      </c>
      <c r="B35" t="s">
        <v>201</v>
      </c>
      <c r="C35" t="s">
        <v>181</v>
      </c>
      <c r="D35" s="1">
        <v>3515</v>
      </c>
    </row>
    <row r="36" spans="1:4" ht="12.75">
      <c r="A36" s="7">
        <v>28</v>
      </c>
      <c r="B36" t="s">
        <v>203</v>
      </c>
      <c r="C36" t="s">
        <v>183</v>
      </c>
      <c r="D36" s="1">
        <v>2801</v>
      </c>
    </row>
    <row r="37" spans="1:4" ht="12.75">
      <c r="A37" s="7">
        <v>29</v>
      </c>
      <c r="B37" t="s">
        <v>121</v>
      </c>
      <c r="C37" t="s">
        <v>52</v>
      </c>
      <c r="D37" s="1">
        <v>2281</v>
      </c>
    </row>
    <row r="38" ht="12.75">
      <c r="D38" s="1">
        <f>SUM(D9:D37)</f>
        <v>197014</v>
      </c>
    </row>
    <row r="40" spans="2:5" ht="12.75">
      <c r="B40" t="s">
        <v>115</v>
      </c>
      <c r="E40" t="s">
        <v>141</v>
      </c>
    </row>
  </sheetData>
  <sheetProtection selectLockedCells="1" selectUnlockedCells="1"/>
  <mergeCells count="3">
    <mergeCell ref="H2:J2"/>
    <mergeCell ref="H3:I3"/>
    <mergeCell ref="H6:I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0">
      <selection activeCell="G15" sqref="G15"/>
    </sheetView>
  </sheetViews>
  <sheetFormatPr defaultColWidth="8.00390625" defaultRowHeight="12.75"/>
  <cols>
    <col min="1" max="1" width="8.28125" style="0" customWidth="1"/>
    <col min="2" max="2" width="32.421875" style="0" customWidth="1"/>
    <col min="3" max="3" width="16.140625" style="0" customWidth="1"/>
    <col min="4" max="4" width="7.57421875" style="1" customWidth="1"/>
    <col min="5" max="5" width="6.00390625" style="0" customWidth="1"/>
    <col min="6" max="6" width="11.140625" style="0" customWidth="1"/>
    <col min="7" max="7" width="15.421875" style="0" customWidth="1"/>
    <col min="8" max="8" width="9.57421875" style="0" customWidth="1"/>
    <col min="9" max="9" width="6.421875" style="0" customWidth="1"/>
    <col min="10" max="10" width="8.00390625" style="0" customWidth="1"/>
    <col min="11" max="11" width="9.140625" style="0" customWidth="1"/>
    <col min="12" max="12" width="14.28125" style="0" customWidth="1"/>
    <col min="13" max="16384" width="9.140625" style="0" customWidth="1"/>
  </cols>
  <sheetData>
    <row r="1" spans="1:2" ht="21" customHeight="1">
      <c r="A1" s="2">
        <v>12</v>
      </c>
      <c r="B1" s="3" t="s">
        <v>221</v>
      </c>
    </row>
    <row r="2" spans="1:10" ht="12.75" customHeight="1">
      <c r="A2" s="4"/>
      <c r="B2" t="s">
        <v>222</v>
      </c>
      <c r="C2" s="5" t="s">
        <v>2</v>
      </c>
      <c r="D2" s="6">
        <v>25</v>
      </c>
      <c r="F2" s="7" t="s">
        <v>206</v>
      </c>
      <c r="G2" t="s">
        <v>169</v>
      </c>
      <c r="H2" s="36" t="s">
        <v>177</v>
      </c>
      <c r="I2" s="36"/>
      <c r="J2" s="36"/>
    </row>
    <row r="3" spans="1:9" ht="12.75">
      <c r="A3" s="8"/>
      <c r="B3" t="s">
        <v>223</v>
      </c>
      <c r="C3" s="5" t="s">
        <v>6</v>
      </c>
      <c r="D3" s="6">
        <v>5</v>
      </c>
      <c r="F3" s="7" t="s">
        <v>207</v>
      </c>
      <c r="G3" t="s">
        <v>171</v>
      </c>
      <c r="H3" s="36" t="s">
        <v>177</v>
      </c>
      <c r="I3" s="36"/>
    </row>
    <row r="4" spans="1:8" ht="12.75">
      <c r="A4" s="8"/>
      <c r="C4" s="9" t="s">
        <v>11</v>
      </c>
      <c r="D4" s="6">
        <v>4</v>
      </c>
      <c r="F4" s="7" t="s">
        <v>208</v>
      </c>
      <c r="G4" t="s">
        <v>209</v>
      </c>
      <c r="H4" t="s">
        <v>177</v>
      </c>
    </row>
    <row r="5" spans="1:8" ht="12.75">
      <c r="A5" s="8"/>
      <c r="C5" s="9" t="s">
        <v>14</v>
      </c>
      <c r="D5" s="6">
        <v>11</v>
      </c>
      <c r="F5" s="7" t="s">
        <v>210</v>
      </c>
      <c r="G5" t="s">
        <v>211</v>
      </c>
      <c r="H5" t="s">
        <v>177</v>
      </c>
    </row>
    <row r="6" spans="1:9" ht="12.75">
      <c r="A6" s="8"/>
      <c r="C6" s="9"/>
      <c r="D6" s="6"/>
      <c r="F6" s="7"/>
      <c r="H6" s="36"/>
      <c r="I6" s="36"/>
    </row>
    <row r="7" ht="12.75">
      <c r="D7"/>
    </row>
    <row r="8" spans="1:10" ht="12.75">
      <c r="A8" s="3" t="s">
        <v>21</v>
      </c>
      <c r="B8" s="3" t="s">
        <v>22</v>
      </c>
      <c r="C8" s="11" t="s">
        <v>23</v>
      </c>
      <c r="D8" s="2" t="s">
        <v>24</v>
      </c>
      <c r="E8" s="7">
        <v>1989</v>
      </c>
      <c r="F8" s="12" t="s">
        <v>25</v>
      </c>
      <c r="G8" s="11" t="s">
        <v>23</v>
      </c>
      <c r="H8" s="2" t="s">
        <v>26</v>
      </c>
      <c r="I8" s="2" t="s">
        <v>27</v>
      </c>
      <c r="J8" s="13" t="s">
        <v>28</v>
      </c>
    </row>
    <row r="9" spans="1:13" ht="12.75">
      <c r="A9" s="14">
        <v>1</v>
      </c>
      <c r="B9" s="15" t="s">
        <v>61</v>
      </c>
      <c r="C9" s="16" t="s">
        <v>44</v>
      </c>
      <c r="D9" s="1">
        <v>4607</v>
      </c>
      <c r="E9" s="6" t="s">
        <v>224</v>
      </c>
      <c r="F9" s="7">
        <v>1</v>
      </c>
      <c r="G9" s="9" t="s">
        <v>114</v>
      </c>
      <c r="H9" s="17">
        <f aca="true" t="shared" si="0" ref="H9:H19">J9/I9/$D$3</f>
        <v>737</v>
      </c>
      <c r="I9" s="7">
        <f aca="true" t="shared" si="1" ref="I9:I19">COUNTIF($C$9:$D$79,G9)</f>
        <v>1</v>
      </c>
      <c r="J9" s="18">
        <f aca="true" t="shared" si="2" ref="J9:J19">SUMIF($C$9:$D$79,G9,$D$9:$D$79)</f>
        <v>3685</v>
      </c>
      <c r="M9" s="1"/>
    </row>
    <row r="10" spans="1:13" ht="12.75">
      <c r="A10" s="19">
        <v>2</v>
      </c>
      <c r="B10" s="20" t="s">
        <v>199</v>
      </c>
      <c r="C10" s="21" t="s">
        <v>88</v>
      </c>
      <c r="D10" s="1">
        <v>4102</v>
      </c>
      <c r="E10" s="6" t="s">
        <v>225</v>
      </c>
      <c r="F10" s="7">
        <v>2</v>
      </c>
      <c r="G10" s="9" t="s">
        <v>139</v>
      </c>
      <c r="H10" s="17">
        <f t="shared" si="0"/>
        <v>729.4</v>
      </c>
      <c r="I10" s="7">
        <f t="shared" si="1"/>
        <v>1</v>
      </c>
      <c r="J10" s="18">
        <f t="shared" si="2"/>
        <v>3647</v>
      </c>
      <c r="M10" s="1"/>
    </row>
    <row r="11" spans="1:13" ht="12.75">
      <c r="A11" s="23">
        <v>3</v>
      </c>
      <c r="B11" s="24" t="s">
        <v>135</v>
      </c>
      <c r="C11" s="25" t="s">
        <v>88</v>
      </c>
      <c r="D11" s="1">
        <v>4075</v>
      </c>
      <c r="E11" s="6" t="s">
        <v>162</v>
      </c>
      <c r="F11" s="7">
        <v>4</v>
      </c>
      <c r="G11" s="9" t="s">
        <v>44</v>
      </c>
      <c r="H11" s="17">
        <f t="shared" si="0"/>
        <v>708</v>
      </c>
      <c r="I11" s="7">
        <f t="shared" si="1"/>
        <v>2</v>
      </c>
      <c r="J11" s="18">
        <f t="shared" si="2"/>
        <v>7080</v>
      </c>
      <c r="M11" s="1"/>
    </row>
    <row r="12" spans="1:13" ht="12.75">
      <c r="A12" s="7">
        <v>4</v>
      </c>
      <c r="B12" s="33" t="s">
        <v>219</v>
      </c>
      <c r="C12" s="34" t="s">
        <v>88</v>
      </c>
      <c r="D12" s="1">
        <v>3712</v>
      </c>
      <c r="E12" t="s">
        <v>226</v>
      </c>
      <c r="F12" s="7">
        <v>5</v>
      </c>
      <c r="G12" s="9" t="s">
        <v>88</v>
      </c>
      <c r="H12" s="17">
        <f t="shared" si="0"/>
        <v>651.4666666666667</v>
      </c>
      <c r="I12" s="7">
        <f t="shared" si="1"/>
        <v>9</v>
      </c>
      <c r="J12" s="18">
        <f t="shared" si="2"/>
        <v>29316</v>
      </c>
      <c r="L12" s="7"/>
      <c r="M12" s="1"/>
    </row>
    <row r="13" spans="1:13" ht="12.75">
      <c r="A13" s="7">
        <v>5</v>
      </c>
      <c r="B13" s="33" t="s">
        <v>143</v>
      </c>
      <c r="C13" s="34" t="s">
        <v>114</v>
      </c>
      <c r="D13" s="1">
        <v>3685</v>
      </c>
      <c r="E13" s="7"/>
      <c r="F13" s="7">
        <v>6</v>
      </c>
      <c r="G13" s="9" t="s">
        <v>42</v>
      </c>
      <c r="H13" s="17">
        <f t="shared" si="0"/>
        <v>617.15</v>
      </c>
      <c r="I13" s="7">
        <f t="shared" si="1"/>
        <v>4</v>
      </c>
      <c r="J13" s="18">
        <f t="shared" si="2"/>
        <v>12343</v>
      </c>
      <c r="L13" s="7"/>
      <c r="M13" s="1"/>
    </row>
    <row r="14" spans="1:13" ht="12.75">
      <c r="A14" s="7">
        <v>6</v>
      </c>
      <c r="B14" s="33" t="s">
        <v>192</v>
      </c>
      <c r="C14" s="34" t="s">
        <v>88</v>
      </c>
      <c r="D14" s="1">
        <v>3669</v>
      </c>
      <c r="E14" s="7"/>
      <c r="F14" s="7">
        <v>7</v>
      </c>
      <c r="G14" s="9" t="s">
        <v>227</v>
      </c>
      <c r="H14" s="17">
        <f t="shared" si="0"/>
        <v>528.2</v>
      </c>
      <c r="I14" s="7">
        <f t="shared" si="1"/>
        <v>2</v>
      </c>
      <c r="J14" s="18">
        <f t="shared" si="2"/>
        <v>5282</v>
      </c>
      <c r="L14" s="7"/>
      <c r="M14" s="1"/>
    </row>
    <row r="15" spans="1:13" ht="12.75">
      <c r="A15" s="7">
        <v>7</v>
      </c>
      <c r="B15" s="33" t="s">
        <v>102</v>
      </c>
      <c r="C15" s="34" t="s">
        <v>139</v>
      </c>
      <c r="D15" s="1">
        <v>3647</v>
      </c>
      <c r="E15" s="7"/>
      <c r="F15" s="7">
        <v>8</v>
      </c>
      <c r="G15" s="34" t="s">
        <v>214</v>
      </c>
      <c r="H15" s="17">
        <f t="shared" si="0"/>
        <v>459</v>
      </c>
      <c r="I15" s="7">
        <f t="shared" si="1"/>
        <v>1</v>
      </c>
      <c r="J15" s="18">
        <f t="shared" si="2"/>
        <v>2295</v>
      </c>
      <c r="L15" s="7"/>
      <c r="M15" s="1"/>
    </row>
    <row r="16" spans="1:13" ht="12.75">
      <c r="A16" s="7">
        <v>8</v>
      </c>
      <c r="B16" s="26" t="s">
        <v>36</v>
      </c>
      <c r="C16" s="9" t="s">
        <v>42</v>
      </c>
      <c r="D16" s="1">
        <v>3601</v>
      </c>
      <c r="E16" t="s">
        <v>228</v>
      </c>
      <c r="F16" s="7">
        <v>3</v>
      </c>
      <c r="G16" s="34" t="s">
        <v>212</v>
      </c>
      <c r="H16" s="17">
        <f t="shared" si="0"/>
        <v>444.8</v>
      </c>
      <c r="I16" s="7">
        <f t="shared" si="1"/>
        <v>1</v>
      </c>
      <c r="J16" s="18">
        <f t="shared" si="2"/>
        <v>2224</v>
      </c>
      <c r="M16" s="1"/>
    </row>
    <row r="17" spans="1:13" ht="12.75">
      <c r="A17" s="7">
        <v>9</v>
      </c>
      <c r="B17" s="33" t="s">
        <v>76</v>
      </c>
      <c r="C17" s="34" t="s">
        <v>42</v>
      </c>
      <c r="D17" s="1">
        <v>3439</v>
      </c>
      <c r="F17" s="7">
        <v>9</v>
      </c>
      <c r="G17" s="22" t="s">
        <v>117</v>
      </c>
      <c r="H17" s="17">
        <f t="shared" si="0"/>
        <v>347.4</v>
      </c>
      <c r="I17" s="7">
        <f t="shared" si="1"/>
        <v>1</v>
      </c>
      <c r="J17" s="18">
        <f t="shared" si="2"/>
        <v>1737</v>
      </c>
      <c r="M17" s="1"/>
    </row>
    <row r="18" spans="1:13" ht="12.75">
      <c r="A18" s="7">
        <v>10</v>
      </c>
      <c r="B18" s="33" t="s">
        <v>147</v>
      </c>
      <c r="C18" s="34" t="s">
        <v>88</v>
      </c>
      <c r="D18" s="1">
        <v>3188</v>
      </c>
      <c r="F18" s="7">
        <v>10</v>
      </c>
      <c r="G18" s="9" t="s">
        <v>52</v>
      </c>
      <c r="H18" s="17">
        <f t="shared" si="0"/>
        <v>325.2</v>
      </c>
      <c r="I18" s="7">
        <f t="shared" si="1"/>
        <v>2</v>
      </c>
      <c r="J18" s="18">
        <f t="shared" si="2"/>
        <v>3252</v>
      </c>
      <c r="M18" s="1"/>
    </row>
    <row r="19" spans="1:13" ht="12.75">
      <c r="A19" s="7">
        <v>11</v>
      </c>
      <c r="B19" s="33" t="s">
        <v>185</v>
      </c>
      <c r="C19" s="34" t="s">
        <v>88</v>
      </c>
      <c r="D19" s="1">
        <v>3148</v>
      </c>
      <c r="E19" s="7"/>
      <c r="F19" s="7">
        <v>11</v>
      </c>
      <c r="G19" s="9" t="s">
        <v>127</v>
      </c>
      <c r="H19" s="17">
        <f t="shared" si="0"/>
        <v>136</v>
      </c>
      <c r="I19" s="7">
        <f t="shared" si="1"/>
        <v>1</v>
      </c>
      <c r="J19" s="18">
        <f t="shared" si="2"/>
        <v>680</v>
      </c>
      <c r="M19" s="1"/>
    </row>
    <row r="20" spans="1:13" ht="12.75">
      <c r="A20" s="7">
        <v>12</v>
      </c>
      <c r="B20" s="33" t="s">
        <v>182</v>
      </c>
      <c r="C20" s="34" t="s">
        <v>88</v>
      </c>
      <c r="D20" s="1">
        <v>2792</v>
      </c>
      <c r="E20" s="7"/>
      <c r="F20" s="7"/>
      <c r="G20" s="9"/>
      <c r="H20" s="17"/>
      <c r="I20" s="7"/>
      <c r="J20" s="18"/>
      <c r="M20" s="1"/>
    </row>
    <row r="21" spans="1:13" ht="12.75">
      <c r="A21" s="7">
        <v>13</v>
      </c>
      <c r="B21" s="26" t="s">
        <v>200</v>
      </c>
      <c r="C21" s="9" t="s">
        <v>227</v>
      </c>
      <c r="D21" s="1">
        <v>2758</v>
      </c>
      <c r="F21" s="7"/>
      <c r="G21" s="9"/>
      <c r="H21" s="17"/>
      <c r="I21" s="7"/>
      <c r="J21" s="18"/>
      <c r="M21" s="1"/>
    </row>
    <row r="22" spans="1:13" ht="12.75">
      <c r="A22" s="7">
        <v>14</v>
      </c>
      <c r="B22" s="26" t="s">
        <v>229</v>
      </c>
      <c r="C22" s="9" t="s">
        <v>88</v>
      </c>
      <c r="D22" s="1">
        <v>2724</v>
      </c>
      <c r="F22" s="7"/>
      <c r="G22" s="9"/>
      <c r="H22" s="17"/>
      <c r="I22" s="7"/>
      <c r="J22" s="18"/>
      <c r="M22" s="1"/>
    </row>
    <row r="23" spans="1:13" ht="12.75">
      <c r="A23" s="7">
        <v>15</v>
      </c>
      <c r="B23" t="s">
        <v>115</v>
      </c>
      <c r="C23" t="s">
        <v>42</v>
      </c>
      <c r="D23" s="1">
        <v>2716</v>
      </c>
      <c r="H23" s="7"/>
      <c r="I23" s="6">
        <f>SUM(I9:I22)</f>
        <v>25</v>
      </c>
      <c r="J23" s="18">
        <f>SUM(J9:J22)</f>
        <v>71541</v>
      </c>
      <c r="M23" s="1"/>
    </row>
    <row r="24" spans="1:13" ht="12.75">
      <c r="A24" s="7">
        <v>16</v>
      </c>
      <c r="B24" s="33" t="s">
        <v>47</v>
      </c>
      <c r="C24" s="34" t="s">
        <v>42</v>
      </c>
      <c r="D24" s="1">
        <v>2587</v>
      </c>
      <c r="E24" s="7"/>
      <c r="F24" s="7"/>
      <c r="G24" s="7"/>
      <c r="H24" s="32"/>
      <c r="L24" s="7"/>
      <c r="M24" s="1"/>
    </row>
    <row r="25" spans="1:13" ht="12.75">
      <c r="A25" s="7">
        <v>17</v>
      </c>
      <c r="B25" s="33" t="s">
        <v>230</v>
      </c>
      <c r="C25" s="34" t="s">
        <v>227</v>
      </c>
      <c r="D25" s="1">
        <v>2524</v>
      </c>
      <c r="E25" s="7"/>
      <c r="F25" s="7"/>
      <c r="G25" s="7"/>
      <c r="H25" s="32"/>
      <c r="I25" s="6"/>
      <c r="J25" s="1"/>
      <c r="L25" s="7"/>
      <c r="M25" s="1"/>
    </row>
    <row r="26" spans="1:13" ht="12.75">
      <c r="A26" s="7">
        <v>18</v>
      </c>
      <c r="B26" t="s">
        <v>43</v>
      </c>
      <c r="C26" t="s">
        <v>44</v>
      </c>
      <c r="D26" s="1">
        <v>2473</v>
      </c>
      <c r="L26" s="7"/>
      <c r="M26" s="1"/>
    </row>
    <row r="27" spans="1:4" ht="12.75">
      <c r="A27" s="7">
        <v>19</v>
      </c>
      <c r="B27" s="33" t="s">
        <v>217</v>
      </c>
      <c r="C27" s="34" t="s">
        <v>214</v>
      </c>
      <c r="D27" s="1">
        <v>2295</v>
      </c>
    </row>
    <row r="28" spans="1:5" ht="12.75">
      <c r="A28" s="7">
        <v>20</v>
      </c>
      <c r="B28" s="33" t="s">
        <v>194</v>
      </c>
      <c r="C28" s="34" t="s">
        <v>212</v>
      </c>
      <c r="D28" s="1">
        <v>2224</v>
      </c>
      <c r="E28" s="7"/>
    </row>
    <row r="29" spans="1:5" ht="12.75">
      <c r="A29" s="7">
        <v>21</v>
      </c>
      <c r="B29" t="s">
        <v>146</v>
      </c>
      <c r="C29" t="s">
        <v>88</v>
      </c>
      <c r="D29" s="1">
        <v>1906</v>
      </c>
      <c r="E29" t="s">
        <v>231</v>
      </c>
    </row>
    <row r="30" spans="1:4" ht="12.75">
      <c r="A30" s="7">
        <v>22</v>
      </c>
      <c r="B30" s="33" t="s">
        <v>51</v>
      </c>
      <c r="C30" s="34" t="s">
        <v>117</v>
      </c>
      <c r="D30" s="1">
        <v>1737</v>
      </c>
    </row>
    <row r="31" spans="1:4" ht="12.75">
      <c r="A31" s="7">
        <v>23</v>
      </c>
      <c r="B31" t="s">
        <v>121</v>
      </c>
      <c r="C31" t="s">
        <v>52</v>
      </c>
      <c r="D31" s="1">
        <v>1689</v>
      </c>
    </row>
    <row r="32" spans="1:9" ht="12.75">
      <c r="A32" s="7">
        <v>24</v>
      </c>
      <c r="B32" s="26" t="s">
        <v>195</v>
      </c>
      <c r="C32" t="s">
        <v>52</v>
      </c>
      <c r="D32" s="1">
        <v>1563</v>
      </c>
      <c r="I32" t="s">
        <v>220</v>
      </c>
    </row>
    <row r="33" spans="1:4" ht="12.75">
      <c r="A33" s="7">
        <v>25</v>
      </c>
      <c r="B33" t="s">
        <v>130</v>
      </c>
      <c r="C33" t="s">
        <v>127</v>
      </c>
      <c r="D33" s="1">
        <v>680</v>
      </c>
    </row>
    <row r="34" ht="12.75">
      <c r="D34" s="1">
        <f>SUM(D9:D33)</f>
        <v>71541</v>
      </c>
    </row>
  </sheetData>
  <sheetProtection selectLockedCells="1" selectUnlockedCells="1"/>
  <mergeCells count="3">
    <mergeCell ref="H2:J2"/>
    <mergeCell ref="H3:I3"/>
    <mergeCell ref="H6:I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0">
      <selection activeCell="G19" sqref="G19"/>
    </sheetView>
  </sheetViews>
  <sheetFormatPr defaultColWidth="8.00390625" defaultRowHeight="12.75"/>
  <cols>
    <col min="1" max="1" width="8.28125" style="0" customWidth="1"/>
    <col min="2" max="2" width="32.421875" style="0" customWidth="1"/>
    <col min="3" max="3" width="16.140625" style="0" customWidth="1"/>
    <col min="4" max="4" width="7.57421875" style="1" customWidth="1"/>
    <col min="5" max="5" width="6.00390625" style="0" customWidth="1"/>
    <col min="6" max="6" width="11.140625" style="0" customWidth="1"/>
    <col min="7" max="7" width="15.421875" style="0" customWidth="1"/>
    <col min="8" max="8" width="9.57421875" style="0" customWidth="1"/>
    <col min="9" max="9" width="6.421875" style="0" customWidth="1"/>
    <col min="10" max="10" width="8.00390625" style="0" customWidth="1"/>
    <col min="11" max="11" width="9.140625" style="0" customWidth="1"/>
    <col min="12" max="12" width="14.28125" style="0" customWidth="1"/>
    <col min="13" max="16384" width="9.140625" style="0" customWidth="1"/>
  </cols>
  <sheetData>
    <row r="1" spans="1:2" ht="21" customHeight="1">
      <c r="A1" s="2">
        <v>13</v>
      </c>
      <c r="B1" s="3" t="s">
        <v>232</v>
      </c>
    </row>
    <row r="2" spans="1:10" ht="12.75" customHeight="1">
      <c r="A2" s="4"/>
      <c r="B2" t="s">
        <v>233</v>
      </c>
      <c r="C2" s="5" t="s">
        <v>2</v>
      </c>
      <c r="D2" s="6">
        <v>23</v>
      </c>
      <c r="F2" s="7" t="s">
        <v>234</v>
      </c>
      <c r="G2" t="s">
        <v>169</v>
      </c>
      <c r="H2" s="36" t="s">
        <v>235</v>
      </c>
      <c r="I2" s="36"/>
      <c r="J2" s="36"/>
    </row>
    <row r="3" spans="1:9" ht="12.75">
      <c r="A3" s="8"/>
      <c r="B3" t="s">
        <v>236</v>
      </c>
      <c r="C3" s="5" t="s">
        <v>6</v>
      </c>
      <c r="D3" s="6">
        <v>9</v>
      </c>
      <c r="F3" s="7" t="s">
        <v>237</v>
      </c>
      <c r="G3" t="s">
        <v>238</v>
      </c>
      <c r="H3" s="36" t="s">
        <v>239</v>
      </c>
      <c r="I3" s="36"/>
    </row>
    <row r="4" spans="1:8" ht="12.75">
      <c r="A4" s="8"/>
      <c r="C4" s="9" t="s">
        <v>11</v>
      </c>
      <c r="D4" s="6">
        <v>5</v>
      </c>
      <c r="F4" s="7" t="s">
        <v>240</v>
      </c>
      <c r="G4" t="s">
        <v>241</v>
      </c>
      <c r="H4" t="s">
        <v>242</v>
      </c>
    </row>
    <row r="5" spans="1:8" ht="12.75">
      <c r="A5" s="8"/>
      <c r="C5" s="9" t="s">
        <v>14</v>
      </c>
      <c r="D5" s="6">
        <v>11</v>
      </c>
      <c r="F5" s="7" t="s">
        <v>243</v>
      </c>
      <c r="G5" t="s">
        <v>174</v>
      </c>
      <c r="H5" t="s">
        <v>244</v>
      </c>
    </row>
    <row r="6" spans="1:9" ht="12.75">
      <c r="A6" s="8"/>
      <c r="C6" s="9"/>
      <c r="D6" s="6"/>
      <c r="F6" s="7" t="s">
        <v>245</v>
      </c>
      <c r="G6" t="s">
        <v>176</v>
      </c>
      <c r="H6" s="36" t="s">
        <v>246</v>
      </c>
      <c r="I6" s="36"/>
    </row>
    <row r="7" ht="12.75">
      <c r="D7"/>
    </row>
    <row r="8" spans="1:10" ht="12.75">
      <c r="A8" s="3" t="s">
        <v>21</v>
      </c>
      <c r="B8" s="3" t="s">
        <v>22</v>
      </c>
      <c r="C8" s="11" t="s">
        <v>23</v>
      </c>
      <c r="D8" s="2" t="s">
        <v>24</v>
      </c>
      <c r="E8" s="7">
        <v>1990</v>
      </c>
      <c r="F8" s="12" t="s">
        <v>25</v>
      </c>
      <c r="G8" s="11" t="s">
        <v>23</v>
      </c>
      <c r="H8" s="2" t="s">
        <v>26</v>
      </c>
      <c r="I8" s="2" t="s">
        <v>27</v>
      </c>
      <c r="J8" s="13" t="s">
        <v>28</v>
      </c>
    </row>
    <row r="9" spans="1:13" ht="12.75">
      <c r="A9" s="14">
        <v>1</v>
      </c>
      <c r="B9" s="15" t="s">
        <v>61</v>
      </c>
      <c r="C9" s="16" t="s">
        <v>44</v>
      </c>
      <c r="D9" s="1">
        <v>7168</v>
      </c>
      <c r="E9" s="37" t="s">
        <v>247</v>
      </c>
      <c r="F9" s="7">
        <v>1</v>
      </c>
      <c r="G9" s="9" t="s">
        <v>248</v>
      </c>
      <c r="H9" s="17">
        <f aca="true" t="shared" si="0" ref="H9:H19">J9/I9/$D$3</f>
        <v>645.4444444444445</v>
      </c>
      <c r="I9" s="7">
        <f aca="true" t="shared" si="1" ref="I9:I19">COUNTIF($C$9:$D$62,G9)</f>
        <v>1</v>
      </c>
      <c r="J9" s="18">
        <f aca="true" t="shared" si="2" ref="J9:J19">SUMIF($C$9:$D$62,G9,$D$9:$D$62)</f>
        <v>5809</v>
      </c>
      <c r="M9" s="1"/>
    </row>
    <row r="10" spans="1:13" ht="12.75">
      <c r="A10" s="19">
        <v>2</v>
      </c>
      <c r="B10" s="20" t="s">
        <v>76</v>
      </c>
      <c r="C10" s="21" t="s">
        <v>42</v>
      </c>
      <c r="D10" s="1">
        <v>6582</v>
      </c>
      <c r="E10" s="6" t="s">
        <v>249</v>
      </c>
      <c r="F10" s="7">
        <v>2</v>
      </c>
      <c r="G10" s="9" t="s">
        <v>42</v>
      </c>
      <c r="H10" s="17">
        <f t="shared" si="0"/>
        <v>645.25</v>
      </c>
      <c r="I10" s="7">
        <f t="shared" si="1"/>
        <v>4</v>
      </c>
      <c r="J10" s="18">
        <f t="shared" si="2"/>
        <v>23229</v>
      </c>
      <c r="M10" s="1"/>
    </row>
    <row r="11" spans="1:13" ht="12.75">
      <c r="A11" s="23">
        <v>3</v>
      </c>
      <c r="B11" s="24" t="s">
        <v>146</v>
      </c>
      <c r="C11" s="25" t="s">
        <v>88</v>
      </c>
      <c r="D11" s="1">
        <v>6480</v>
      </c>
      <c r="E11" s="6" t="s">
        <v>250</v>
      </c>
      <c r="F11" s="7">
        <v>4</v>
      </c>
      <c r="G11" s="9" t="s">
        <v>139</v>
      </c>
      <c r="H11" s="17">
        <f t="shared" si="0"/>
        <v>638.7777777777778</v>
      </c>
      <c r="I11" s="7">
        <f t="shared" si="1"/>
        <v>1</v>
      </c>
      <c r="J11" s="18">
        <f t="shared" si="2"/>
        <v>5749</v>
      </c>
      <c r="M11" s="1"/>
    </row>
    <row r="12" spans="1:13" ht="12.75">
      <c r="A12" s="7">
        <v>4</v>
      </c>
      <c r="B12" s="33" t="s">
        <v>47</v>
      </c>
      <c r="C12" s="34" t="s">
        <v>42</v>
      </c>
      <c r="D12" s="1">
        <v>6365</v>
      </c>
      <c r="F12" s="7">
        <v>5</v>
      </c>
      <c r="G12" s="34" t="s">
        <v>181</v>
      </c>
      <c r="H12" s="17">
        <f t="shared" si="0"/>
        <v>561.5555555555555</v>
      </c>
      <c r="I12" s="7">
        <f t="shared" si="1"/>
        <v>1</v>
      </c>
      <c r="J12" s="18">
        <f t="shared" si="2"/>
        <v>5054</v>
      </c>
      <c r="L12" s="7"/>
      <c r="M12" s="1"/>
    </row>
    <row r="13" spans="1:13" ht="12.75">
      <c r="A13" s="7">
        <v>5</v>
      </c>
      <c r="B13" s="33" t="s">
        <v>135</v>
      </c>
      <c r="C13" s="34" t="s">
        <v>88</v>
      </c>
      <c r="D13" s="1">
        <v>6355</v>
      </c>
      <c r="E13" s="7"/>
      <c r="F13" s="7">
        <v>6</v>
      </c>
      <c r="G13" s="9" t="s">
        <v>88</v>
      </c>
      <c r="H13" s="17">
        <f t="shared" si="0"/>
        <v>540.3968253968254</v>
      </c>
      <c r="I13" s="7">
        <f t="shared" si="1"/>
        <v>7</v>
      </c>
      <c r="J13" s="18">
        <f t="shared" si="2"/>
        <v>34045</v>
      </c>
      <c r="L13" s="7"/>
      <c r="M13" s="1"/>
    </row>
    <row r="14" spans="1:13" ht="12.75">
      <c r="A14" s="7">
        <v>6</v>
      </c>
      <c r="B14" s="33" t="s">
        <v>78</v>
      </c>
      <c r="C14" s="34" t="s">
        <v>248</v>
      </c>
      <c r="D14" s="1">
        <v>5809</v>
      </c>
      <c r="E14" s="7"/>
      <c r="F14" s="7">
        <v>7</v>
      </c>
      <c r="G14" s="9" t="s">
        <v>44</v>
      </c>
      <c r="H14" s="17">
        <f t="shared" si="0"/>
        <v>538.3703703703703</v>
      </c>
      <c r="I14" s="7">
        <f t="shared" si="1"/>
        <v>3</v>
      </c>
      <c r="J14" s="18">
        <f t="shared" si="2"/>
        <v>14536</v>
      </c>
      <c r="L14" s="7"/>
      <c r="M14" s="1"/>
    </row>
    <row r="15" spans="1:13" ht="12.75">
      <c r="A15" s="7">
        <v>7</v>
      </c>
      <c r="B15" s="33" t="s">
        <v>102</v>
      </c>
      <c r="C15" s="34" t="s">
        <v>139</v>
      </c>
      <c r="D15" s="1">
        <v>5749</v>
      </c>
      <c r="E15" s="7"/>
      <c r="F15" s="7">
        <v>8</v>
      </c>
      <c r="G15" s="22" t="s">
        <v>114</v>
      </c>
      <c r="H15" s="17">
        <f t="shared" si="0"/>
        <v>524.6666666666666</v>
      </c>
      <c r="I15" s="7">
        <f t="shared" si="1"/>
        <v>1</v>
      </c>
      <c r="J15" s="18">
        <f t="shared" si="2"/>
        <v>4722</v>
      </c>
      <c r="L15" s="7"/>
      <c r="M15" s="1"/>
    </row>
    <row r="16" spans="1:13" ht="12.75">
      <c r="A16" s="7">
        <v>8</v>
      </c>
      <c r="B16" s="26" t="s">
        <v>199</v>
      </c>
      <c r="C16" s="9" t="s">
        <v>88</v>
      </c>
      <c r="D16" s="1">
        <v>5607</v>
      </c>
      <c r="F16" s="7">
        <v>3</v>
      </c>
      <c r="G16" s="9" t="s">
        <v>52</v>
      </c>
      <c r="H16" s="17">
        <f t="shared" si="0"/>
        <v>471.8333333333333</v>
      </c>
      <c r="I16" s="7">
        <f t="shared" si="1"/>
        <v>2</v>
      </c>
      <c r="J16" s="18">
        <f t="shared" si="2"/>
        <v>8493</v>
      </c>
      <c r="M16" s="1"/>
    </row>
    <row r="17" spans="1:13" ht="12.75">
      <c r="A17" s="7">
        <v>9</v>
      </c>
      <c r="B17" s="33" t="s">
        <v>251</v>
      </c>
      <c r="C17" s="34" t="s">
        <v>42</v>
      </c>
      <c r="D17" s="1">
        <v>5278</v>
      </c>
      <c r="F17" s="7">
        <v>9</v>
      </c>
      <c r="G17" s="34" t="s">
        <v>214</v>
      </c>
      <c r="H17" s="17">
        <f t="shared" si="0"/>
        <v>447.3333333333333</v>
      </c>
      <c r="I17" s="7">
        <f t="shared" si="1"/>
        <v>1</v>
      </c>
      <c r="J17" s="18">
        <f t="shared" si="2"/>
        <v>4026</v>
      </c>
      <c r="M17" s="1"/>
    </row>
    <row r="18" spans="1:13" ht="12.75">
      <c r="A18" s="7">
        <v>10</v>
      </c>
      <c r="B18" s="33" t="s">
        <v>252</v>
      </c>
      <c r="C18" s="34" t="s">
        <v>181</v>
      </c>
      <c r="D18" s="1">
        <v>5054</v>
      </c>
      <c r="F18" s="7">
        <v>10</v>
      </c>
      <c r="G18" s="9" t="s">
        <v>227</v>
      </c>
      <c r="H18" s="17">
        <f t="shared" si="0"/>
        <v>431.3333333333333</v>
      </c>
      <c r="I18" s="7">
        <f t="shared" si="1"/>
        <v>1</v>
      </c>
      <c r="J18" s="18">
        <f t="shared" si="2"/>
        <v>3882</v>
      </c>
      <c r="M18" s="1"/>
    </row>
    <row r="19" spans="1:13" ht="12.75">
      <c r="A19" s="7">
        <v>11</v>
      </c>
      <c r="B19" s="33" t="s">
        <v>185</v>
      </c>
      <c r="C19" s="34" t="s">
        <v>88</v>
      </c>
      <c r="D19" s="1">
        <v>5028</v>
      </c>
      <c r="E19" s="7"/>
      <c r="F19" s="7">
        <v>11</v>
      </c>
      <c r="G19" s="9" t="s">
        <v>220</v>
      </c>
      <c r="H19" s="17" t="e">
        <f t="shared" si="0"/>
        <v>#DIV/0!</v>
      </c>
      <c r="I19" s="7">
        <f t="shared" si="1"/>
        <v>0</v>
      </c>
      <c r="J19" s="18">
        <f t="shared" si="2"/>
        <v>0</v>
      </c>
      <c r="M19" s="1"/>
    </row>
    <row r="20" spans="1:13" ht="12.75">
      <c r="A20" s="7">
        <v>12</v>
      </c>
      <c r="B20" s="33" t="s">
        <v>195</v>
      </c>
      <c r="C20" s="34" t="s">
        <v>52</v>
      </c>
      <c r="D20" s="1">
        <v>5027</v>
      </c>
      <c r="E20" s="7"/>
      <c r="F20" s="7"/>
      <c r="G20" s="9"/>
      <c r="H20" s="17"/>
      <c r="I20" s="7">
        <f>SUM(I9:I19)</f>
        <v>22</v>
      </c>
      <c r="J20" s="18">
        <f>SUM(J9:J19)</f>
        <v>109545</v>
      </c>
      <c r="M20" s="1"/>
    </row>
    <row r="21" spans="1:13" ht="12.75">
      <c r="A21" s="7">
        <v>13</v>
      </c>
      <c r="B21" s="26" t="s">
        <v>115</v>
      </c>
      <c r="C21" s="9" t="s">
        <v>42</v>
      </c>
      <c r="D21" s="1">
        <v>5004</v>
      </c>
      <c r="F21" s="7"/>
      <c r="G21" s="9"/>
      <c r="H21" s="17"/>
      <c r="I21" s="7"/>
      <c r="J21" s="18"/>
      <c r="M21" s="1"/>
    </row>
    <row r="22" spans="1:13" ht="12.75">
      <c r="A22" s="7">
        <v>14</v>
      </c>
      <c r="B22" s="26" t="s">
        <v>143</v>
      </c>
      <c r="C22" s="9" t="s">
        <v>114</v>
      </c>
      <c r="D22" s="1">
        <v>4722</v>
      </c>
      <c r="F22" s="7"/>
      <c r="G22" s="9"/>
      <c r="H22" s="17"/>
      <c r="I22" s="7"/>
      <c r="J22" s="18"/>
      <c r="M22" s="1"/>
    </row>
    <row r="23" spans="1:13" ht="12.75">
      <c r="A23" s="7">
        <v>15</v>
      </c>
      <c r="B23" t="s">
        <v>192</v>
      </c>
      <c r="C23" t="s">
        <v>88</v>
      </c>
      <c r="D23" s="1">
        <v>4646</v>
      </c>
      <c r="H23" s="7"/>
      <c r="I23" s="6"/>
      <c r="J23" s="18"/>
      <c r="M23" s="1"/>
    </row>
    <row r="24" spans="1:13" ht="12.75">
      <c r="A24" s="7">
        <v>16</v>
      </c>
      <c r="B24" s="33" t="s">
        <v>217</v>
      </c>
      <c r="C24" s="34" t="s">
        <v>214</v>
      </c>
      <c r="D24" s="1">
        <v>4026</v>
      </c>
      <c r="E24" s="7"/>
      <c r="F24" s="7"/>
      <c r="G24" s="7"/>
      <c r="H24" s="32"/>
      <c r="L24" s="7"/>
      <c r="M24" s="1"/>
    </row>
    <row r="25" spans="1:13" ht="12.75">
      <c r="A25" s="7">
        <v>17</v>
      </c>
      <c r="B25" s="33" t="s">
        <v>253</v>
      </c>
      <c r="C25" s="34" t="s">
        <v>44</v>
      </c>
      <c r="D25" s="1">
        <v>3914</v>
      </c>
      <c r="E25" s="7"/>
      <c r="F25" s="7"/>
      <c r="G25" s="7"/>
      <c r="H25" s="32"/>
      <c r="I25" s="6"/>
      <c r="J25" s="1"/>
      <c r="L25" s="7"/>
      <c r="M25" s="1"/>
    </row>
    <row r="26" spans="1:13" ht="12.75">
      <c r="A26" s="7">
        <v>18</v>
      </c>
      <c r="B26" t="s">
        <v>254</v>
      </c>
      <c r="C26" t="s">
        <v>227</v>
      </c>
      <c r="D26" s="1">
        <v>3882</v>
      </c>
      <c r="L26" s="7"/>
      <c r="M26" s="1"/>
    </row>
    <row r="27" spans="1:4" ht="12.75">
      <c r="A27" s="7">
        <v>19</v>
      </c>
      <c r="B27" s="33" t="s">
        <v>121</v>
      </c>
      <c r="C27" s="34" t="s">
        <v>52</v>
      </c>
      <c r="D27" s="1">
        <v>3466</v>
      </c>
    </row>
    <row r="28" spans="1:5" ht="12.75">
      <c r="A28" s="7">
        <v>20</v>
      </c>
      <c r="B28" s="33" t="s">
        <v>43</v>
      </c>
      <c r="C28" s="34" t="s">
        <v>44</v>
      </c>
      <c r="D28" s="1">
        <v>3454</v>
      </c>
      <c r="E28" s="7"/>
    </row>
    <row r="29" spans="1:4" ht="12.75">
      <c r="A29" s="7">
        <v>21</v>
      </c>
      <c r="B29" t="s">
        <v>229</v>
      </c>
      <c r="C29" t="s">
        <v>88</v>
      </c>
      <c r="D29" s="1">
        <v>3116</v>
      </c>
    </row>
    <row r="30" spans="1:4" ht="12.75">
      <c r="A30" s="7">
        <v>22</v>
      </c>
      <c r="B30" s="33" t="s">
        <v>219</v>
      </c>
      <c r="C30" s="34" t="s">
        <v>88</v>
      </c>
      <c r="D30" s="1">
        <v>2813</v>
      </c>
    </row>
    <row r="31" spans="1:4" ht="12.75">
      <c r="A31" s="7">
        <v>23</v>
      </c>
      <c r="B31" t="s">
        <v>255</v>
      </c>
      <c r="C31" t="s">
        <v>216</v>
      </c>
      <c r="D31" s="1">
        <v>2680</v>
      </c>
    </row>
    <row r="32" ht="12.75">
      <c r="D32" s="1">
        <f>SUM(D9:D31)</f>
        <v>112225</v>
      </c>
    </row>
  </sheetData>
  <sheetProtection selectLockedCells="1" selectUnlockedCells="1"/>
  <mergeCells count="3">
    <mergeCell ref="H2:J2"/>
    <mergeCell ref="H3:I3"/>
    <mergeCell ref="H6:I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10">
      <selection activeCell="B31" sqref="B31"/>
    </sheetView>
  </sheetViews>
  <sheetFormatPr defaultColWidth="8.00390625" defaultRowHeight="12.75"/>
  <cols>
    <col min="1" max="1" width="8.28125" style="0" customWidth="1"/>
    <col min="2" max="2" width="32.421875" style="0" customWidth="1"/>
    <col min="3" max="3" width="16.140625" style="0" customWidth="1"/>
    <col min="4" max="4" width="7.57421875" style="1" customWidth="1"/>
    <col min="5" max="5" width="6.00390625" style="0" customWidth="1"/>
    <col min="6" max="6" width="11.140625" style="0" customWidth="1"/>
    <col min="7" max="7" width="16.57421875" style="0" customWidth="1"/>
    <col min="8" max="8" width="9.57421875" style="0" customWidth="1"/>
    <col min="9" max="9" width="6.421875" style="0" customWidth="1"/>
    <col min="10" max="10" width="8.00390625" style="0" customWidth="1"/>
    <col min="11" max="11" width="9.140625" style="0" customWidth="1"/>
    <col min="12" max="12" width="14.28125" style="0" customWidth="1"/>
    <col min="13" max="16384" width="9.140625" style="0" customWidth="1"/>
  </cols>
  <sheetData>
    <row r="1" spans="1:2" ht="21" customHeight="1">
      <c r="A1" s="2">
        <v>14</v>
      </c>
      <c r="B1" s="3" t="s">
        <v>256</v>
      </c>
    </row>
    <row r="2" spans="1:10" ht="12.75" customHeight="1">
      <c r="A2" s="4"/>
      <c r="B2" t="s">
        <v>257</v>
      </c>
      <c r="C2" s="5" t="s">
        <v>2</v>
      </c>
      <c r="D2" s="6">
        <v>24</v>
      </c>
      <c r="F2" s="7" t="s">
        <v>258</v>
      </c>
      <c r="G2" t="s">
        <v>169</v>
      </c>
      <c r="H2" s="36" t="s">
        <v>259</v>
      </c>
      <c r="I2" s="36"/>
      <c r="J2" s="36"/>
    </row>
    <row r="3" spans="1:9" ht="12.75">
      <c r="A3" s="8"/>
      <c r="B3" t="s">
        <v>260</v>
      </c>
      <c r="C3" s="5" t="s">
        <v>6</v>
      </c>
      <c r="D3" s="6">
        <v>9</v>
      </c>
      <c r="F3" s="7" t="s">
        <v>261</v>
      </c>
      <c r="G3" t="s">
        <v>16</v>
      </c>
      <c r="H3" s="36" t="s">
        <v>262</v>
      </c>
      <c r="I3" s="36"/>
    </row>
    <row r="4" spans="1:8" ht="12.75">
      <c r="A4" s="8"/>
      <c r="C4" s="9" t="s">
        <v>11</v>
      </c>
      <c r="D4" s="6">
        <v>4</v>
      </c>
      <c r="F4" s="7" t="s">
        <v>263</v>
      </c>
      <c r="G4" t="s">
        <v>20</v>
      </c>
      <c r="H4" t="s">
        <v>262</v>
      </c>
    </row>
    <row r="5" spans="1:8" ht="12.75">
      <c r="A5" s="8"/>
      <c r="C5" s="9" t="s">
        <v>14</v>
      </c>
      <c r="D5" s="6">
        <v>10</v>
      </c>
      <c r="F5" s="7" t="s">
        <v>264</v>
      </c>
      <c r="G5" t="s">
        <v>241</v>
      </c>
      <c r="H5" t="s">
        <v>265</v>
      </c>
    </row>
    <row r="6" spans="1:6" ht="12.75">
      <c r="A6" s="8"/>
      <c r="C6" s="9"/>
      <c r="D6" s="6"/>
      <c r="F6" s="7"/>
    </row>
    <row r="7" ht="12.75">
      <c r="D7"/>
    </row>
    <row r="8" spans="1:10" ht="12.75">
      <c r="A8" s="3" t="s">
        <v>21</v>
      </c>
      <c r="B8" s="3" t="s">
        <v>22</v>
      </c>
      <c r="C8" s="11" t="s">
        <v>23</v>
      </c>
      <c r="D8" s="2" t="s">
        <v>24</v>
      </c>
      <c r="E8" s="7">
        <v>1991</v>
      </c>
      <c r="F8" s="12" t="s">
        <v>25</v>
      </c>
      <c r="G8" s="11" t="s">
        <v>23</v>
      </c>
      <c r="H8" s="2" t="s">
        <v>26</v>
      </c>
      <c r="I8" s="2" t="s">
        <v>27</v>
      </c>
      <c r="J8" s="13" t="s">
        <v>28</v>
      </c>
    </row>
    <row r="9" spans="1:13" ht="12.75">
      <c r="A9" s="14">
        <v>1</v>
      </c>
      <c r="B9" s="15" t="s">
        <v>61</v>
      </c>
      <c r="C9" s="16" t="s">
        <v>44</v>
      </c>
      <c r="D9" s="1">
        <v>5103</v>
      </c>
      <c r="E9" s="7" t="s">
        <v>266</v>
      </c>
      <c r="F9" s="7">
        <v>1</v>
      </c>
      <c r="G9" s="9" t="s">
        <v>139</v>
      </c>
      <c r="H9" s="17">
        <f aca="true" t="shared" si="0" ref="H9:H18">J9/I9/$D$3</f>
        <v>529.3333333333334</v>
      </c>
      <c r="I9" s="7">
        <f aca="true" t="shared" si="1" ref="I9:I18">COUNTIF($C$9:$D$39,G9)</f>
        <v>1</v>
      </c>
      <c r="J9" s="18">
        <f aca="true" t="shared" si="2" ref="J9:J18">SUMIF($C$9:$D$39,G9,$D$9:$D$39)</f>
        <v>4764</v>
      </c>
      <c r="M9" s="1"/>
    </row>
    <row r="10" spans="1:13" ht="12.75">
      <c r="A10" s="19">
        <v>2</v>
      </c>
      <c r="B10" s="20" t="s">
        <v>36</v>
      </c>
      <c r="C10" s="21" t="s">
        <v>267</v>
      </c>
      <c r="D10" s="1">
        <v>5055</v>
      </c>
      <c r="E10" s="7" t="s">
        <v>268</v>
      </c>
      <c r="F10" s="7">
        <v>2</v>
      </c>
      <c r="G10" s="9" t="s">
        <v>88</v>
      </c>
      <c r="H10" s="17">
        <f t="shared" si="0"/>
        <v>494.9682539682539</v>
      </c>
      <c r="I10" s="7">
        <f t="shared" si="1"/>
        <v>7</v>
      </c>
      <c r="J10" s="18">
        <f t="shared" si="2"/>
        <v>31183</v>
      </c>
      <c r="M10" s="1"/>
    </row>
    <row r="11" spans="1:13" ht="12.75">
      <c r="A11" s="23">
        <v>3</v>
      </c>
      <c r="B11" s="24" t="s">
        <v>135</v>
      </c>
      <c r="C11" s="25" t="s">
        <v>88</v>
      </c>
      <c r="D11" s="1">
        <v>4986</v>
      </c>
      <c r="E11" s="7"/>
      <c r="F11" s="7">
        <v>4</v>
      </c>
      <c r="G11" s="9" t="s">
        <v>267</v>
      </c>
      <c r="H11" s="17">
        <f t="shared" si="0"/>
        <v>430.94444444444446</v>
      </c>
      <c r="I11" s="7">
        <f t="shared" si="1"/>
        <v>2</v>
      </c>
      <c r="J11" s="18">
        <f t="shared" si="2"/>
        <v>7757</v>
      </c>
      <c r="M11" s="1"/>
    </row>
    <row r="12" spans="1:13" ht="12.75">
      <c r="A12" s="7">
        <v>4</v>
      </c>
      <c r="B12" s="33" t="s">
        <v>146</v>
      </c>
      <c r="C12" s="34" t="s">
        <v>88</v>
      </c>
      <c r="D12" s="1">
        <v>4977</v>
      </c>
      <c r="F12" s="7">
        <v>5</v>
      </c>
      <c r="G12" s="9" t="s">
        <v>44</v>
      </c>
      <c r="H12" s="17">
        <f t="shared" si="0"/>
        <v>424.14814814814815</v>
      </c>
      <c r="I12" s="7">
        <f t="shared" si="1"/>
        <v>3</v>
      </c>
      <c r="J12" s="18">
        <f t="shared" si="2"/>
        <v>11452</v>
      </c>
      <c r="L12" s="7"/>
      <c r="M12" s="1"/>
    </row>
    <row r="13" spans="1:13" ht="12.75">
      <c r="A13" s="7">
        <v>5</v>
      </c>
      <c r="B13" s="33" t="s">
        <v>182</v>
      </c>
      <c r="C13" s="34" t="s">
        <v>88</v>
      </c>
      <c r="D13" s="1">
        <v>4805</v>
      </c>
      <c r="E13" s="7"/>
      <c r="F13" s="7">
        <v>6</v>
      </c>
      <c r="G13" s="9" t="s">
        <v>52</v>
      </c>
      <c r="H13" s="17">
        <f t="shared" si="0"/>
        <v>381.8888888888889</v>
      </c>
      <c r="I13" s="7">
        <f t="shared" si="1"/>
        <v>2</v>
      </c>
      <c r="J13" s="18">
        <f t="shared" si="2"/>
        <v>6874</v>
      </c>
      <c r="L13" s="7"/>
      <c r="M13" s="1"/>
    </row>
    <row r="14" spans="1:13" ht="12.75">
      <c r="A14" s="7">
        <v>6</v>
      </c>
      <c r="B14" s="33" t="s">
        <v>102</v>
      </c>
      <c r="C14" s="34" t="s">
        <v>139</v>
      </c>
      <c r="D14" s="1">
        <v>4764</v>
      </c>
      <c r="E14" s="7" t="s">
        <v>126</v>
      </c>
      <c r="F14" s="7">
        <v>7</v>
      </c>
      <c r="G14" s="9" t="s">
        <v>42</v>
      </c>
      <c r="H14" s="17">
        <f t="shared" si="0"/>
        <v>334.1111111111111</v>
      </c>
      <c r="I14" s="7">
        <f t="shared" si="1"/>
        <v>4</v>
      </c>
      <c r="J14" s="18">
        <f t="shared" si="2"/>
        <v>12028</v>
      </c>
      <c r="L14" s="7"/>
      <c r="M14" s="1"/>
    </row>
    <row r="15" spans="1:13" ht="12.75">
      <c r="A15" s="7">
        <v>7</v>
      </c>
      <c r="B15" s="33" t="s">
        <v>199</v>
      </c>
      <c r="C15" s="34" t="s">
        <v>88</v>
      </c>
      <c r="D15" s="1">
        <v>4649</v>
      </c>
      <c r="E15" s="7" t="s">
        <v>38</v>
      </c>
      <c r="F15" s="7">
        <v>8</v>
      </c>
      <c r="G15" s="34" t="s">
        <v>181</v>
      </c>
      <c r="H15" s="17">
        <f t="shared" si="0"/>
        <v>325.22222222222223</v>
      </c>
      <c r="I15" s="7">
        <f t="shared" si="1"/>
        <v>1</v>
      </c>
      <c r="J15" s="18">
        <f t="shared" si="2"/>
        <v>2927</v>
      </c>
      <c r="L15" s="7"/>
      <c r="M15" s="1"/>
    </row>
    <row r="16" spans="1:13" ht="12.75">
      <c r="A16" s="7">
        <v>8</v>
      </c>
      <c r="B16" s="26" t="s">
        <v>147</v>
      </c>
      <c r="C16" s="9" t="s">
        <v>88</v>
      </c>
      <c r="D16" s="1">
        <v>4632</v>
      </c>
      <c r="F16" s="7">
        <v>3</v>
      </c>
      <c r="G16" s="9" t="s">
        <v>117</v>
      </c>
      <c r="H16" s="17">
        <f t="shared" si="0"/>
        <v>274.1111111111111</v>
      </c>
      <c r="I16" s="7">
        <f t="shared" si="1"/>
        <v>1</v>
      </c>
      <c r="J16" s="18">
        <f t="shared" si="2"/>
        <v>2467</v>
      </c>
      <c r="M16" s="1"/>
    </row>
    <row r="17" spans="1:13" ht="12.75">
      <c r="A17" s="7">
        <v>9</v>
      </c>
      <c r="B17" s="33" t="s">
        <v>219</v>
      </c>
      <c r="C17" s="34" t="s">
        <v>88</v>
      </c>
      <c r="D17" s="1">
        <v>4461</v>
      </c>
      <c r="F17" s="7">
        <v>9</v>
      </c>
      <c r="G17" s="9" t="s">
        <v>227</v>
      </c>
      <c r="H17" s="17">
        <f t="shared" si="0"/>
        <v>207.33333333333334</v>
      </c>
      <c r="I17" s="7">
        <f t="shared" si="1"/>
        <v>2</v>
      </c>
      <c r="J17" s="18">
        <f t="shared" si="2"/>
        <v>3732</v>
      </c>
      <c r="M17" s="1"/>
    </row>
    <row r="18" spans="1:13" ht="12.75">
      <c r="A18" s="7">
        <v>10</v>
      </c>
      <c r="B18" s="33" t="s">
        <v>195</v>
      </c>
      <c r="C18" s="34" t="s">
        <v>52</v>
      </c>
      <c r="D18" s="1">
        <v>3704</v>
      </c>
      <c r="F18" s="7">
        <v>10</v>
      </c>
      <c r="G18" s="9" t="s">
        <v>116</v>
      </c>
      <c r="H18" s="17">
        <f t="shared" si="0"/>
        <v>2.2222222222222223</v>
      </c>
      <c r="I18" s="7">
        <f t="shared" si="1"/>
        <v>1</v>
      </c>
      <c r="J18" s="18">
        <f t="shared" si="2"/>
        <v>20</v>
      </c>
      <c r="M18" s="1"/>
    </row>
    <row r="19" spans="1:13" ht="12.75">
      <c r="A19" s="7">
        <v>11</v>
      </c>
      <c r="B19" s="33" t="s">
        <v>47</v>
      </c>
      <c r="C19" s="34" t="s">
        <v>42</v>
      </c>
      <c r="D19" s="1">
        <v>3636</v>
      </c>
      <c r="E19" s="7"/>
      <c r="F19" s="7"/>
      <c r="G19" s="22"/>
      <c r="H19" s="17"/>
      <c r="I19" s="7">
        <f>SUM(I9:I18)</f>
        <v>24</v>
      </c>
      <c r="J19" s="18">
        <f>SUM(J9:J18)</f>
        <v>83204</v>
      </c>
      <c r="M19" s="1"/>
    </row>
    <row r="20" spans="1:13" ht="12.75">
      <c r="A20" s="7">
        <v>12</v>
      </c>
      <c r="B20" s="33" t="s">
        <v>76</v>
      </c>
      <c r="C20" s="34" t="s">
        <v>42</v>
      </c>
      <c r="D20" s="1">
        <v>3373</v>
      </c>
      <c r="E20" s="7" t="s">
        <v>165</v>
      </c>
      <c r="F20" s="7"/>
      <c r="G20" s="34"/>
      <c r="H20" s="17"/>
      <c r="I20" s="7"/>
      <c r="J20" s="18"/>
      <c r="M20" s="1"/>
    </row>
    <row r="21" spans="1:13" ht="12.75">
      <c r="A21" s="7">
        <v>13</v>
      </c>
      <c r="B21" s="26" t="s">
        <v>43</v>
      </c>
      <c r="C21" s="9" t="s">
        <v>44</v>
      </c>
      <c r="D21" s="1">
        <v>3260</v>
      </c>
      <c r="F21" s="7"/>
      <c r="G21" s="9"/>
      <c r="H21" s="17"/>
      <c r="I21" s="7"/>
      <c r="J21" s="18"/>
      <c r="M21" s="1"/>
    </row>
    <row r="22" spans="1:13" ht="12.75">
      <c r="A22" s="7">
        <v>14</v>
      </c>
      <c r="B22" s="26" t="s">
        <v>269</v>
      </c>
      <c r="C22" s="9" t="s">
        <v>227</v>
      </c>
      <c r="D22" s="1">
        <v>3224</v>
      </c>
      <c r="F22" s="7"/>
      <c r="G22" s="9"/>
      <c r="H22" s="17"/>
      <c r="I22" s="7"/>
      <c r="J22" s="18"/>
      <c r="M22" s="1"/>
    </row>
    <row r="23" spans="1:13" ht="12.75">
      <c r="A23" s="7">
        <v>15</v>
      </c>
      <c r="B23" t="s">
        <v>121</v>
      </c>
      <c r="C23" t="s">
        <v>52</v>
      </c>
      <c r="D23" s="1">
        <v>3170</v>
      </c>
      <c r="H23" s="7"/>
      <c r="I23" s="7"/>
      <c r="J23" s="18"/>
      <c r="M23" s="1"/>
    </row>
    <row r="24" spans="1:13" ht="12.75">
      <c r="A24" s="7">
        <v>16</v>
      </c>
      <c r="B24" s="33" t="s">
        <v>253</v>
      </c>
      <c r="C24" s="34" t="s">
        <v>44</v>
      </c>
      <c r="D24" s="1">
        <v>3089</v>
      </c>
      <c r="E24" s="7"/>
      <c r="F24" s="7"/>
      <c r="G24" s="7"/>
      <c r="H24" s="32"/>
      <c r="L24" s="7"/>
      <c r="M24" s="1"/>
    </row>
    <row r="25" spans="1:13" ht="12.75">
      <c r="A25" s="7">
        <v>17</v>
      </c>
      <c r="B25" s="33" t="s">
        <v>184</v>
      </c>
      <c r="C25" s="34" t="s">
        <v>181</v>
      </c>
      <c r="D25" s="1">
        <v>2927</v>
      </c>
      <c r="E25" s="7"/>
      <c r="F25" s="7"/>
      <c r="G25" s="7"/>
      <c r="H25" s="32"/>
      <c r="I25" s="7"/>
      <c r="J25" s="1"/>
      <c r="L25" s="7"/>
      <c r="M25" s="1"/>
    </row>
    <row r="26" spans="1:13" ht="12.75">
      <c r="A26" s="7">
        <v>18</v>
      </c>
      <c r="B26" t="s">
        <v>270</v>
      </c>
      <c r="C26" t="s">
        <v>42</v>
      </c>
      <c r="D26" s="1">
        <v>2747</v>
      </c>
      <c r="L26" s="7"/>
      <c r="M26" s="1"/>
    </row>
    <row r="27" spans="1:4" ht="12.75">
      <c r="A27" s="7">
        <v>19</v>
      </c>
      <c r="B27" s="33" t="s">
        <v>251</v>
      </c>
      <c r="C27" s="34" t="s">
        <v>267</v>
      </c>
      <c r="D27" s="1">
        <v>2702</v>
      </c>
    </row>
    <row r="28" spans="1:5" ht="12.75">
      <c r="A28" s="7">
        <v>20</v>
      </c>
      <c r="B28" s="33" t="s">
        <v>271</v>
      </c>
      <c r="C28" s="34" t="s">
        <v>88</v>
      </c>
      <c r="D28" s="1">
        <v>2673</v>
      </c>
      <c r="E28" s="7"/>
    </row>
    <row r="29" spans="1:4" ht="12.75">
      <c r="A29" s="7">
        <v>21</v>
      </c>
      <c r="B29" t="s">
        <v>51</v>
      </c>
      <c r="C29" t="s">
        <v>117</v>
      </c>
      <c r="D29" s="1">
        <v>2467</v>
      </c>
    </row>
    <row r="30" spans="1:4" ht="12.75">
      <c r="A30" s="7">
        <v>22</v>
      </c>
      <c r="B30" s="33" t="s">
        <v>272</v>
      </c>
      <c r="C30" s="34" t="s">
        <v>42</v>
      </c>
      <c r="D30" s="1">
        <v>2272</v>
      </c>
    </row>
    <row r="31" spans="1:4" ht="12.75">
      <c r="A31" s="7">
        <v>23</v>
      </c>
      <c r="B31" t="s">
        <v>273</v>
      </c>
      <c r="C31" t="s">
        <v>227</v>
      </c>
      <c r="D31" s="1">
        <v>508</v>
      </c>
    </row>
    <row r="32" spans="1:4" ht="12.75">
      <c r="A32" s="6">
        <v>24</v>
      </c>
      <c r="B32" t="s">
        <v>118</v>
      </c>
      <c r="C32" t="s">
        <v>116</v>
      </c>
      <c r="D32" s="1">
        <v>20</v>
      </c>
    </row>
    <row r="33" ht="12.75">
      <c r="D33" s="1">
        <f>SUM(D9:D32)</f>
        <v>83204</v>
      </c>
    </row>
  </sheetData>
  <sheetProtection selectLockedCells="1" selectUnlockedCells="1"/>
  <mergeCells count="2">
    <mergeCell ref="H2:J2"/>
    <mergeCell ref="H3:I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8">
      <selection activeCell="G19" sqref="G19"/>
    </sheetView>
  </sheetViews>
  <sheetFormatPr defaultColWidth="8.00390625" defaultRowHeight="12.75"/>
  <cols>
    <col min="1" max="1" width="8.28125" style="0" customWidth="1"/>
    <col min="2" max="2" width="32.421875" style="0" customWidth="1"/>
    <col min="3" max="3" width="16.140625" style="0" customWidth="1"/>
    <col min="4" max="4" width="7.57421875" style="1" customWidth="1"/>
    <col min="5" max="5" width="6.00390625" style="0" customWidth="1"/>
    <col min="6" max="6" width="11.140625" style="0" customWidth="1"/>
    <col min="7" max="7" width="16.57421875" style="0" customWidth="1"/>
    <col min="8" max="8" width="9.57421875" style="0" customWidth="1"/>
    <col min="9" max="9" width="6.421875" style="0" customWidth="1"/>
    <col min="10" max="10" width="8.00390625" style="0" customWidth="1"/>
    <col min="11" max="11" width="9.140625" style="0" customWidth="1"/>
    <col min="12" max="12" width="14.28125" style="0" customWidth="1"/>
    <col min="13" max="16384" width="9.140625" style="0" customWidth="1"/>
  </cols>
  <sheetData>
    <row r="1" spans="1:2" ht="21" customHeight="1">
      <c r="A1" s="2">
        <v>15</v>
      </c>
      <c r="B1" s="3" t="s">
        <v>274</v>
      </c>
    </row>
    <row r="2" spans="1:10" ht="12.75" customHeight="1">
      <c r="A2" s="4"/>
      <c r="B2" t="s">
        <v>233</v>
      </c>
      <c r="C2" s="5" t="s">
        <v>2</v>
      </c>
      <c r="D2" s="6">
        <v>28</v>
      </c>
      <c r="F2" s="7" t="s">
        <v>275</v>
      </c>
      <c r="G2" t="s">
        <v>276</v>
      </c>
      <c r="H2" s="36" t="s">
        <v>277</v>
      </c>
      <c r="I2" s="36"/>
      <c r="J2" s="36"/>
    </row>
    <row r="3" spans="1:9" ht="12.75">
      <c r="A3" s="8"/>
      <c r="B3" t="s">
        <v>260</v>
      </c>
      <c r="C3" s="5" t="s">
        <v>6</v>
      </c>
      <c r="D3" s="6">
        <v>8</v>
      </c>
      <c r="F3" s="7" t="s">
        <v>278</v>
      </c>
      <c r="G3" t="s">
        <v>20</v>
      </c>
      <c r="H3" s="36" t="s">
        <v>279</v>
      </c>
      <c r="I3" s="36"/>
    </row>
    <row r="4" spans="1:8" ht="12.75">
      <c r="A4" s="8"/>
      <c r="C4" s="9" t="s">
        <v>11</v>
      </c>
      <c r="D4" s="6">
        <v>5</v>
      </c>
      <c r="F4" s="7" t="s">
        <v>280</v>
      </c>
      <c r="G4" t="s">
        <v>106</v>
      </c>
      <c r="H4" t="s">
        <v>262</v>
      </c>
    </row>
    <row r="5" spans="1:8" ht="12.75">
      <c r="A5" s="8"/>
      <c r="C5" s="9" t="s">
        <v>14</v>
      </c>
      <c r="D5" s="6">
        <v>12</v>
      </c>
      <c r="F5" s="7" t="s">
        <v>264</v>
      </c>
      <c r="G5" t="s">
        <v>209</v>
      </c>
      <c r="H5" t="s">
        <v>281</v>
      </c>
    </row>
    <row r="6" spans="1:8" ht="12.75">
      <c r="A6" s="8"/>
      <c r="C6" s="9"/>
      <c r="D6" s="6"/>
      <c r="F6" s="7" t="s">
        <v>282</v>
      </c>
      <c r="G6" t="s">
        <v>283</v>
      </c>
      <c r="H6" t="s">
        <v>173</v>
      </c>
    </row>
    <row r="7" ht="12.75">
      <c r="D7"/>
    </row>
    <row r="8" spans="1:10" ht="12.75">
      <c r="A8" s="3" t="s">
        <v>21</v>
      </c>
      <c r="B8" s="3" t="s">
        <v>22</v>
      </c>
      <c r="C8" s="11" t="s">
        <v>23</v>
      </c>
      <c r="D8" s="2" t="s">
        <v>24</v>
      </c>
      <c r="E8" s="7">
        <v>1992</v>
      </c>
      <c r="F8" s="12" t="s">
        <v>25</v>
      </c>
      <c r="G8" s="11" t="s">
        <v>23</v>
      </c>
      <c r="H8" s="2" t="s">
        <v>26</v>
      </c>
      <c r="I8" s="2" t="s">
        <v>27</v>
      </c>
      <c r="J8" s="13" t="s">
        <v>28</v>
      </c>
    </row>
    <row r="9" spans="1:13" ht="12.75">
      <c r="A9" s="14">
        <v>1</v>
      </c>
      <c r="B9" s="15" t="s">
        <v>47</v>
      </c>
      <c r="C9" s="16" t="s">
        <v>42</v>
      </c>
      <c r="D9" s="1">
        <v>7491</v>
      </c>
      <c r="E9" s="7"/>
      <c r="F9" s="7">
        <v>1</v>
      </c>
      <c r="G9" s="9" t="s">
        <v>267</v>
      </c>
      <c r="H9" s="17">
        <f aca="true" t="shared" si="0" ref="H9:H20">J9/I9/$D$3</f>
        <v>840</v>
      </c>
      <c r="I9" s="7">
        <f aca="true" t="shared" si="1" ref="I9:I20">COUNTIF($C$9:$D$39,G9)</f>
        <v>1</v>
      </c>
      <c r="J9" s="18">
        <f aca="true" t="shared" si="2" ref="J9:J20">SUMIF($C$9:$D$39,G9,$D$9:$D$39)</f>
        <v>6720</v>
      </c>
      <c r="M9" s="1"/>
    </row>
    <row r="10" spans="1:13" ht="12.75">
      <c r="A10" s="19">
        <v>2</v>
      </c>
      <c r="B10" s="20" t="s">
        <v>135</v>
      </c>
      <c r="C10" s="21" t="s">
        <v>88</v>
      </c>
      <c r="D10" s="1">
        <v>6950</v>
      </c>
      <c r="E10" s="7"/>
      <c r="F10" s="7">
        <v>2</v>
      </c>
      <c r="G10" s="9" t="s">
        <v>42</v>
      </c>
      <c r="H10" s="17">
        <f t="shared" si="0"/>
        <v>654.46875</v>
      </c>
      <c r="I10" s="7">
        <f t="shared" si="1"/>
        <v>4</v>
      </c>
      <c r="J10" s="18">
        <f t="shared" si="2"/>
        <v>20943</v>
      </c>
      <c r="M10" s="1"/>
    </row>
    <row r="11" spans="1:13" ht="12.75">
      <c r="A11" s="23">
        <v>3</v>
      </c>
      <c r="B11" s="24" t="s">
        <v>36</v>
      </c>
      <c r="C11" s="25" t="s">
        <v>267</v>
      </c>
      <c r="D11" s="1">
        <v>6720</v>
      </c>
      <c r="E11" s="7" t="s">
        <v>284</v>
      </c>
      <c r="F11" s="7">
        <v>4</v>
      </c>
      <c r="G11" s="9" t="s">
        <v>88</v>
      </c>
      <c r="H11" s="17">
        <f t="shared" si="0"/>
        <v>646.84375</v>
      </c>
      <c r="I11" s="7">
        <f t="shared" si="1"/>
        <v>8</v>
      </c>
      <c r="J11" s="18">
        <f t="shared" si="2"/>
        <v>41398</v>
      </c>
      <c r="M11" s="1"/>
    </row>
    <row r="12" spans="1:13" ht="12.75">
      <c r="A12" s="7">
        <v>4</v>
      </c>
      <c r="B12" s="33" t="s">
        <v>61</v>
      </c>
      <c r="C12" s="34" t="s">
        <v>44</v>
      </c>
      <c r="D12" s="1">
        <v>6537</v>
      </c>
      <c r="E12" t="s">
        <v>82</v>
      </c>
      <c r="F12" s="7">
        <v>5</v>
      </c>
      <c r="G12" s="9" t="s">
        <v>139</v>
      </c>
      <c r="H12" s="17">
        <f t="shared" si="0"/>
        <v>568.625</v>
      </c>
      <c r="I12" s="7">
        <f t="shared" si="1"/>
        <v>1</v>
      </c>
      <c r="J12" s="18">
        <f t="shared" si="2"/>
        <v>4549</v>
      </c>
      <c r="L12" s="7"/>
      <c r="M12" s="1"/>
    </row>
    <row r="13" spans="1:13" ht="12.75">
      <c r="A13" s="7">
        <v>5</v>
      </c>
      <c r="B13" s="33" t="s">
        <v>146</v>
      </c>
      <c r="C13" s="34" t="s">
        <v>88</v>
      </c>
      <c r="D13" s="1">
        <v>6357</v>
      </c>
      <c r="E13" s="7" t="s">
        <v>285</v>
      </c>
      <c r="F13" s="7">
        <v>6</v>
      </c>
      <c r="G13" s="9" t="s">
        <v>44</v>
      </c>
      <c r="H13" s="17">
        <f t="shared" si="0"/>
        <v>538.0416666666666</v>
      </c>
      <c r="I13" s="7">
        <f t="shared" si="1"/>
        <v>3</v>
      </c>
      <c r="J13" s="18">
        <f t="shared" si="2"/>
        <v>12913</v>
      </c>
      <c r="L13" s="7"/>
      <c r="M13" s="1"/>
    </row>
    <row r="14" spans="1:13" ht="12.75">
      <c r="A14" s="7">
        <v>6</v>
      </c>
      <c r="B14" s="33" t="s">
        <v>147</v>
      </c>
      <c r="C14" s="34" t="s">
        <v>88</v>
      </c>
      <c r="D14" s="1">
        <v>6273</v>
      </c>
      <c r="E14" s="7"/>
      <c r="F14" s="7">
        <v>7</v>
      </c>
      <c r="G14" s="34" t="s">
        <v>286</v>
      </c>
      <c r="H14" s="17">
        <f t="shared" si="0"/>
        <v>439.25</v>
      </c>
      <c r="I14" s="7">
        <f t="shared" si="1"/>
        <v>1</v>
      </c>
      <c r="J14" s="18">
        <f t="shared" si="2"/>
        <v>3514</v>
      </c>
      <c r="L14" s="7"/>
      <c r="M14" s="1"/>
    </row>
    <row r="15" spans="1:13" ht="12.75">
      <c r="A15" s="7">
        <v>7</v>
      </c>
      <c r="B15" s="33" t="s">
        <v>199</v>
      </c>
      <c r="C15" s="34" t="s">
        <v>88</v>
      </c>
      <c r="D15" s="1">
        <v>6170</v>
      </c>
      <c r="E15" s="7"/>
      <c r="F15" s="7">
        <v>8</v>
      </c>
      <c r="G15" s="9" t="s">
        <v>117</v>
      </c>
      <c r="H15" s="17">
        <f t="shared" si="0"/>
        <v>429.375</v>
      </c>
      <c r="I15" s="7">
        <f t="shared" si="1"/>
        <v>1</v>
      </c>
      <c r="J15" s="18">
        <f t="shared" si="2"/>
        <v>3435</v>
      </c>
      <c r="L15" s="7"/>
      <c r="M15" s="1"/>
    </row>
    <row r="16" spans="1:13" ht="12.75">
      <c r="A16" s="7">
        <v>8</v>
      </c>
      <c r="B16" s="26" t="s">
        <v>76</v>
      </c>
      <c r="C16" s="9" t="s">
        <v>42</v>
      </c>
      <c r="D16" s="1">
        <v>5702</v>
      </c>
      <c r="F16" s="7">
        <v>3</v>
      </c>
      <c r="G16" s="34" t="s">
        <v>212</v>
      </c>
      <c r="H16" s="17">
        <f t="shared" si="0"/>
        <v>426.125</v>
      </c>
      <c r="I16" s="7">
        <f t="shared" si="1"/>
        <v>1</v>
      </c>
      <c r="J16" s="18">
        <f t="shared" si="2"/>
        <v>3409</v>
      </c>
      <c r="M16" s="1"/>
    </row>
    <row r="17" spans="1:13" ht="12.75">
      <c r="A17" s="7">
        <v>9</v>
      </c>
      <c r="B17" s="33" t="s">
        <v>182</v>
      </c>
      <c r="C17" s="34" t="s">
        <v>88</v>
      </c>
      <c r="D17" s="1">
        <v>5345</v>
      </c>
      <c r="F17" s="7">
        <v>9</v>
      </c>
      <c r="G17" s="9" t="s">
        <v>52</v>
      </c>
      <c r="H17" s="17">
        <f t="shared" si="0"/>
        <v>391.5</v>
      </c>
      <c r="I17" s="7">
        <f t="shared" si="1"/>
        <v>1</v>
      </c>
      <c r="J17" s="18">
        <f t="shared" si="2"/>
        <v>3132</v>
      </c>
      <c r="M17" s="1"/>
    </row>
    <row r="18" spans="1:13" ht="12.75">
      <c r="A18" s="7">
        <v>10</v>
      </c>
      <c r="B18" s="33" t="s">
        <v>219</v>
      </c>
      <c r="C18" s="34" t="s">
        <v>88</v>
      </c>
      <c r="D18" s="1">
        <v>5310</v>
      </c>
      <c r="F18" s="7">
        <v>10</v>
      </c>
      <c r="G18" s="9" t="s">
        <v>227</v>
      </c>
      <c r="H18" s="17">
        <f t="shared" si="0"/>
        <v>383.5416666666667</v>
      </c>
      <c r="I18" s="7">
        <f t="shared" si="1"/>
        <v>3</v>
      </c>
      <c r="J18" s="18">
        <f t="shared" si="2"/>
        <v>9205</v>
      </c>
      <c r="M18" s="1"/>
    </row>
    <row r="19" spans="1:13" ht="12.75">
      <c r="A19" s="7">
        <v>11</v>
      </c>
      <c r="B19" s="33" t="s">
        <v>253</v>
      </c>
      <c r="C19" s="34" t="s">
        <v>44</v>
      </c>
      <c r="D19" s="1">
        <v>5075</v>
      </c>
      <c r="E19" s="7" t="s">
        <v>287</v>
      </c>
      <c r="F19" s="7">
        <v>11</v>
      </c>
      <c r="G19" s="9" t="s">
        <v>116</v>
      </c>
      <c r="H19" s="17">
        <f t="shared" si="0"/>
        <v>367</v>
      </c>
      <c r="I19" s="7">
        <f t="shared" si="1"/>
        <v>1</v>
      </c>
      <c r="J19" s="18">
        <f t="shared" si="2"/>
        <v>2936</v>
      </c>
      <c r="M19" s="1"/>
    </row>
    <row r="20" spans="1:13" ht="12.75">
      <c r="A20" s="7">
        <v>12</v>
      </c>
      <c r="B20" s="33" t="s">
        <v>102</v>
      </c>
      <c r="C20" s="34" t="s">
        <v>139</v>
      </c>
      <c r="D20" s="1">
        <v>4549</v>
      </c>
      <c r="E20" s="7"/>
      <c r="F20" s="7">
        <v>12</v>
      </c>
      <c r="G20" s="34" t="s">
        <v>181</v>
      </c>
      <c r="H20" s="17">
        <f t="shared" si="0"/>
        <v>298.25</v>
      </c>
      <c r="I20" s="7">
        <f t="shared" si="1"/>
        <v>3</v>
      </c>
      <c r="J20" s="18">
        <f t="shared" si="2"/>
        <v>7158</v>
      </c>
      <c r="M20" s="1"/>
    </row>
    <row r="21" spans="1:13" ht="12.75">
      <c r="A21" s="7">
        <v>13</v>
      </c>
      <c r="B21" s="26" t="s">
        <v>272</v>
      </c>
      <c r="C21" s="9" t="s">
        <v>42</v>
      </c>
      <c r="D21" s="1">
        <v>4319</v>
      </c>
      <c r="F21" s="7"/>
      <c r="G21" s="9"/>
      <c r="H21" s="17"/>
      <c r="I21" s="7">
        <f>SUM(I9:I20)</f>
        <v>28</v>
      </c>
      <c r="J21" s="18">
        <f>SUM(J9:J20)</f>
        <v>119312</v>
      </c>
      <c r="M21" s="1"/>
    </row>
    <row r="22" spans="1:13" ht="12.75">
      <c r="A22" s="7">
        <v>14</v>
      </c>
      <c r="B22" s="26" t="s">
        <v>288</v>
      </c>
      <c r="C22" s="9" t="s">
        <v>88</v>
      </c>
      <c r="D22" s="1">
        <v>3905</v>
      </c>
      <c r="F22" s="7"/>
      <c r="G22" s="9"/>
      <c r="H22" s="17"/>
      <c r="I22" s="7"/>
      <c r="J22" s="18"/>
      <c r="M22" s="1"/>
    </row>
    <row r="23" spans="1:13" ht="12.75">
      <c r="A23" s="7">
        <v>15</v>
      </c>
      <c r="B23" t="s">
        <v>269</v>
      </c>
      <c r="C23" t="s">
        <v>227</v>
      </c>
      <c r="D23" s="1">
        <v>3698</v>
      </c>
      <c r="H23" s="7"/>
      <c r="I23" s="7"/>
      <c r="J23" s="18"/>
      <c r="M23" s="1"/>
    </row>
    <row r="24" spans="1:13" ht="12.75">
      <c r="A24" s="7">
        <v>16</v>
      </c>
      <c r="B24" s="33" t="s">
        <v>130</v>
      </c>
      <c r="C24" s="34" t="s">
        <v>286</v>
      </c>
      <c r="D24" s="1">
        <v>3514</v>
      </c>
      <c r="E24" s="7"/>
      <c r="F24" s="7"/>
      <c r="G24" s="7"/>
      <c r="H24" s="32"/>
      <c r="L24" s="7"/>
      <c r="M24" s="1"/>
    </row>
    <row r="25" spans="1:13" ht="12.75">
      <c r="A25" s="7">
        <v>17</v>
      </c>
      <c r="B25" s="33" t="s">
        <v>51</v>
      </c>
      <c r="C25" s="34" t="s">
        <v>117</v>
      </c>
      <c r="D25" s="1">
        <v>3435</v>
      </c>
      <c r="E25" s="7"/>
      <c r="F25" s="7"/>
      <c r="G25" s="7"/>
      <c r="H25" s="32"/>
      <c r="I25" s="7"/>
      <c r="J25" s="1"/>
      <c r="L25" s="7"/>
      <c r="M25" s="1"/>
    </row>
    <row r="26" spans="1:13" ht="12.75">
      <c r="A26" s="7">
        <v>18</v>
      </c>
      <c r="B26" t="s">
        <v>270</v>
      </c>
      <c r="C26" t="s">
        <v>42</v>
      </c>
      <c r="D26" s="1">
        <v>3431</v>
      </c>
      <c r="L26" s="7"/>
      <c r="M26" s="1"/>
    </row>
    <row r="27" spans="1:4" ht="12.75">
      <c r="A27" s="7">
        <v>19</v>
      </c>
      <c r="B27" s="33" t="s">
        <v>194</v>
      </c>
      <c r="C27" s="34" t="s">
        <v>212</v>
      </c>
      <c r="D27" s="1">
        <v>3409</v>
      </c>
    </row>
    <row r="28" spans="1:5" ht="12.75">
      <c r="A28" s="7">
        <v>20</v>
      </c>
      <c r="B28" s="33" t="s">
        <v>289</v>
      </c>
      <c r="C28" s="34" t="s">
        <v>227</v>
      </c>
      <c r="D28" s="1">
        <v>3397</v>
      </c>
      <c r="E28" s="7"/>
    </row>
    <row r="29" spans="1:4" ht="12.75">
      <c r="A29" s="7">
        <v>21</v>
      </c>
      <c r="B29" t="s">
        <v>121</v>
      </c>
      <c r="C29" t="s">
        <v>52</v>
      </c>
      <c r="D29" s="1">
        <v>3132</v>
      </c>
    </row>
    <row r="30" spans="1:4" ht="12.75">
      <c r="A30" s="7">
        <v>22</v>
      </c>
      <c r="B30" s="33" t="s">
        <v>118</v>
      </c>
      <c r="C30" s="34" t="s">
        <v>116</v>
      </c>
      <c r="D30" s="1">
        <v>2936</v>
      </c>
    </row>
    <row r="31" spans="1:4" ht="12.75">
      <c r="A31" s="7">
        <v>23</v>
      </c>
      <c r="B31" t="s">
        <v>201</v>
      </c>
      <c r="C31" t="s">
        <v>181</v>
      </c>
      <c r="D31" s="1">
        <v>2810</v>
      </c>
    </row>
    <row r="32" spans="1:4" ht="12.75">
      <c r="A32" s="6">
        <v>24</v>
      </c>
      <c r="B32" t="s">
        <v>252</v>
      </c>
      <c r="C32" t="s">
        <v>181</v>
      </c>
      <c r="D32" s="1">
        <v>2312</v>
      </c>
    </row>
    <row r="33" spans="1:4" ht="12.75">
      <c r="A33" s="6">
        <v>25</v>
      </c>
      <c r="B33" t="s">
        <v>254</v>
      </c>
      <c r="C33" t="s">
        <v>227</v>
      </c>
      <c r="D33" s="1">
        <v>2110</v>
      </c>
    </row>
    <row r="34" spans="1:4" ht="12.75">
      <c r="A34" s="6">
        <v>26</v>
      </c>
      <c r="B34" t="s">
        <v>290</v>
      </c>
      <c r="C34" t="s">
        <v>181</v>
      </c>
      <c r="D34" s="1">
        <v>2036</v>
      </c>
    </row>
    <row r="35" spans="1:4" ht="12.75">
      <c r="A35" s="6">
        <v>27</v>
      </c>
      <c r="B35" t="s">
        <v>43</v>
      </c>
      <c r="C35" t="s">
        <v>44</v>
      </c>
      <c r="D35" s="1">
        <v>1301</v>
      </c>
    </row>
    <row r="36" spans="1:4" ht="12.75">
      <c r="A36" s="6">
        <v>28</v>
      </c>
      <c r="B36" t="s">
        <v>229</v>
      </c>
      <c r="C36" t="s">
        <v>88</v>
      </c>
      <c r="D36" s="1">
        <v>1088</v>
      </c>
    </row>
    <row r="37" ht="12.75">
      <c r="D37" s="1">
        <f>SUM(D9:D36)</f>
        <v>119312</v>
      </c>
    </row>
  </sheetData>
  <sheetProtection selectLockedCells="1" selectUnlockedCells="1"/>
  <mergeCells count="2">
    <mergeCell ref="H2:J2"/>
    <mergeCell ref="H3:I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7">
      <selection activeCell="G18" sqref="G18"/>
    </sheetView>
  </sheetViews>
  <sheetFormatPr defaultColWidth="8.00390625" defaultRowHeight="12.75"/>
  <cols>
    <col min="1" max="1" width="8.28125" style="0" customWidth="1"/>
    <col min="2" max="2" width="32.421875" style="0" customWidth="1"/>
    <col min="3" max="3" width="16.140625" style="0" customWidth="1"/>
    <col min="4" max="4" width="7.57421875" style="1" customWidth="1"/>
    <col min="5" max="5" width="6.00390625" style="0" customWidth="1"/>
    <col min="6" max="6" width="11.140625" style="0" customWidth="1"/>
    <col min="7" max="7" width="16.57421875" style="0" customWidth="1"/>
    <col min="8" max="8" width="9.57421875" style="0" customWidth="1"/>
    <col min="9" max="9" width="6.421875" style="0" customWidth="1"/>
    <col min="10" max="10" width="8.00390625" style="0" customWidth="1"/>
    <col min="11" max="11" width="9.140625" style="0" customWidth="1"/>
    <col min="12" max="12" width="14.28125" style="0" customWidth="1"/>
    <col min="13" max="16384" width="9.140625" style="0" customWidth="1"/>
  </cols>
  <sheetData>
    <row r="1" spans="1:2" ht="21" customHeight="1">
      <c r="A1" s="2">
        <v>16</v>
      </c>
      <c r="B1" s="3" t="s">
        <v>291</v>
      </c>
    </row>
    <row r="2" spans="1:10" ht="12.75" customHeight="1">
      <c r="A2" s="4"/>
      <c r="B2" t="s">
        <v>292</v>
      </c>
      <c r="C2" s="5" t="s">
        <v>2</v>
      </c>
      <c r="D2" s="6">
        <v>22</v>
      </c>
      <c r="F2" s="7" t="s">
        <v>293</v>
      </c>
      <c r="G2" t="s">
        <v>4</v>
      </c>
      <c r="H2" s="36" t="s">
        <v>262</v>
      </c>
      <c r="I2" s="36"/>
      <c r="J2" s="36"/>
    </row>
    <row r="3" spans="1:9" ht="12.75">
      <c r="A3" s="8"/>
      <c r="B3" t="s">
        <v>260</v>
      </c>
      <c r="C3" s="5" t="s">
        <v>6</v>
      </c>
      <c r="D3" s="6">
        <v>1</v>
      </c>
      <c r="F3" s="7"/>
      <c r="H3" s="36"/>
      <c r="I3" s="36"/>
    </row>
    <row r="4" spans="1:6" ht="12.75">
      <c r="A4" s="8"/>
      <c r="C4" s="9" t="s">
        <v>11</v>
      </c>
      <c r="D4" s="6">
        <v>1</v>
      </c>
      <c r="F4" s="7"/>
    </row>
    <row r="5" spans="1:6" ht="12.75">
      <c r="A5" s="8"/>
      <c r="B5" t="s">
        <v>294</v>
      </c>
      <c r="C5" s="9" t="s">
        <v>14</v>
      </c>
      <c r="D5" s="6">
        <v>9</v>
      </c>
      <c r="F5" s="7"/>
    </row>
    <row r="6" spans="1:6" ht="12.75">
      <c r="A6" s="8"/>
      <c r="B6" t="s">
        <v>295</v>
      </c>
      <c r="C6" s="9"/>
      <c r="D6" s="6"/>
      <c r="F6" s="7"/>
    </row>
    <row r="7" ht="12.75">
      <c r="D7"/>
    </row>
    <row r="8" spans="1:10" ht="12.75">
      <c r="A8" s="3" t="s">
        <v>21</v>
      </c>
      <c r="B8" s="3" t="s">
        <v>22</v>
      </c>
      <c r="C8" s="11" t="s">
        <v>23</v>
      </c>
      <c r="D8" s="2" t="s">
        <v>24</v>
      </c>
      <c r="E8" s="7">
        <v>1993</v>
      </c>
      <c r="F8" s="12" t="s">
        <v>25</v>
      </c>
      <c r="G8" s="11" t="s">
        <v>23</v>
      </c>
      <c r="H8" s="2" t="s">
        <v>26</v>
      </c>
      <c r="I8" s="2" t="s">
        <v>27</v>
      </c>
      <c r="J8" s="13" t="s">
        <v>28</v>
      </c>
    </row>
    <row r="9" spans="1:13" ht="12.75">
      <c r="A9" s="14">
        <v>1</v>
      </c>
      <c r="B9" s="15" t="s">
        <v>253</v>
      </c>
      <c r="C9" s="16" t="s">
        <v>44</v>
      </c>
      <c r="D9" s="1">
        <v>1000</v>
      </c>
      <c r="E9" s="7"/>
      <c r="F9" s="7">
        <v>1</v>
      </c>
      <c r="G9" s="9" t="s">
        <v>267</v>
      </c>
      <c r="H9" s="17">
        <f aca="true" t="shared" si="0" ref="H9:H17">J9/I9/$D$3</f>
        <v>800</v>
      </c>
      <c r="I9" s="7">
        <f aca="true" t="shared" si="1" ref="I9:I17">COUNTIF($C$9:$D$31,G9)</f>
        <v>2</v>
      </c>
      <c r="J9" s="18">
        <f aca="true" t="shared" si="2" ref="J9:J17">SUMIF($C$9:$D$31,G9,$D$9:$D$31)</f>
        <v>1600</v>
      </c>
      <c r="M9" s="1"/>
    </row>
    <row r="10" spans="1:13" ht="12.75">
      <c r="A10" s="19">
        <v>2</v>
      </c>
      <c r="B10" s="20" t="s">
        <v>36</v>
      </c>
      <c r="C10" s="21" t="s">
        <v>267</v>
      </c>
      <c r="D10" s="1">
        <v>987</v>
      </c>
      <c r="E10" s="7" t="s">
        <v>296</v>
      </c>
      <c r="F10" s="7">
        <v>2</v>
      </c>
      <c r="G10" s="34" t="s">
        <v>181</v>
      </c>
      <c r="H10" s="17">
        <f t="shared" si="0"/>
        <v>702</v>
      </c>
      <c r="I10" s="7">
        <f t="shared" si="1"/>
        <v>1</v>
      </c>
      <c r="J10" s="18">
        <f t="shared" si="2"/>
        <v>702</v>
      </c>
      <c r="M10" s="1"/>
    </row>
    <row r="11" spans="1:13" ht="12.75">
      <c r="A11" s="23">
        <v>3</v>
      </c>
      <c r="B11" s="24" t="s">
        <v>47</v>
      </c>
      <c r="C11" s="25" t="s">
        <v>42</v>
      </c>
      <c r="D11" s="1">
        <v>987</v>
      </c>
      <c r="E11" s="7"/>
      <c r="F11" s="7">
        <v>3</v>
      </c>
      <c r="G11" s="34" t="s">
        <v>286</v>
      </c>
      <c r="H11" s="17">
        <f t="shared" si="0"/>
        <v>651</v>
      </c>
      <c r="I11" s="7">
        <f t="shared" si="1"/>
        <v>1</v>
      </c>
      <c r="J11" s="18">
        <f t="shared" si="2"/>
        <v>651</v>
      </c>
      <c r="M11" s="1"/>
    </row>
    <row r="12" spans="1:13" ht="12.75">
      <c r="A12" s="7">
        <v>4</v>
      </c>
      <c r="B12" s="33" t="s">
        <v>147</v>
      </c>
      <c r="C12" s="34" t="s">
        <v>88</v>
      </c>
      <c r="D12" s="1">
        <v>951</v>
      </c>
      <c r="E12" s="6"/>
      <c r="F12" s="7">
        <v>4</v>
      </c>
      <c r="G12" s="9" t="s">
        <v>88</v>
      </c>
      <c r="H12" s="17">
        <f t="shared" si="0"/>
        <v>640.8571428571429</v>
      </c>
      <c r="I12" s="7">
        <f t="shared" si="1"/>
        <v>7</v>
      </c>
      <c r="J12" s="18">
        <f t="shared" si="2"/>
        <v>4486</v>
      </c>
      <c r="L12" s="7"/>
      <c r="M12" s="1"/>
    </row>
    <row r="13" spans="1:13" ht="12.75">
      <c r="A13" s="7">
        <v>5</v>
      </c>
      <c r="B13" s="33" t="s">
        <v>219</v>
      </c>
      <c r="C13" s="34" t="s">
        <v>88</v>
      </c>
      <c r="D13" s="1">
        <v>833</v>
      </c>
      <c r="E13" s="7"/>
      <c r="F13" s="7">
        <v>5</v>
      </c>
      <c r="G13" s="9" t="s">
        <v>44</v>
      </c>
      <c r="H13" s="17">
        <f t="shared" si="0"/>
        <v>568</v>
      </c>
      <c r="I13" s="7">
        <f t="shared" si="1"/>
        <v>2</v>
      </c>
      <c r="J13" s="18">
        <f t="shared" si="2"/>
        <v>1136</v>
      </c>
      <c r="L13" s="7"/>
      <c r="M13" s="1"/>
    </row>
    <row r="14" spans="1:13" ht="12.75">
      <c r="A14" s="7">
        <v>6</v>
      </c>
      <c r="B14" s="33" t="s">
        <v>135</v>
      </c>
      <c r="C14" s="34" t="s">
        <v>88</v>
      </c>
      <c r="D14" s="1">
        <v>775</v>
      </c>
      <c r="E14" s="7" t="s">
        <v>297</v>
      </c>
      <c r="F14" s="7">
        <v>6</v>
      </c>
      <c r="G14" s="9" t="s">
        <v>139</v>
      </c>
      <c r="H14" s="17">
        <f t="shared" si="0"/>
        <v>509</v>
      </c>
      <c r="I14" s="7">
        <f t="shared" si="1"/>
        <v>1</v>
      </c>
      <c r="J14" s="18">
        <f t="shared" si="2"/>
        <v>509</v>
      </c>
      <c r="L14" s="7"/>
      <c r="M14" s="1"/>
    </row>
    <row r="15" spans="1:13" ht="12.75">
      <c r="A15" s="7">
        <v>7</v>
      </c>
      <c r="B15" s="33" t="s">
        <v>269</v>
      </c>
      <c r="C15" s="34" t="s">
        <v>227</v>
      </c>
      <c r="D15" s="1">
        <v>727</v>
      </c>
      <c r="E15" s="7"/>
      <c r="F15" s="7">
        <v>7</v>
      </c>
      <c r="G15" s="9" t="s">
        <v>116</v>
      </c>
      <c r="H15" s="17">
        <f t="shared" si="0"/>
        <v>509</v>
      </c>
      <c r="I15" s="7">
        <f t="shared" si="1"/>
        <v>1</v>
      </c>
      <c r="J15" s="18">
        <f t="shared" si="2"/>
        <v>509</v>
      </c>
      <c r="L15" s="7"/>
      <c r="M15" s="1"/>
    </row>
    <row r="16" spans="1:13" ht="12.75">
      <c r="A16" s="7">
        <v>8</v>
      </c>
      <c r="B16" s="26" t="s">
        <v>146</v>
      </c>
      <c r="C16" s="9" t="s">
        <v>88</v>
      </c>
      <c r="D16" s="1">
        <v>715</v>
      </c>
      <c r="E16" s="6"/>
      <c r="F16" s="7">
        <v>8</v>
      </c>
      <c r="G16" s="9" t="s">
        <v>42</v>
      </c>
      <c r="H16" s="17">
        <f t="shared" si="0"/>
        <v>451</v>
      </c>
      <c r="I16" s="7">
        <f t="shared" si="1"/>
        <v>5</v>
      </c>
      <c r="J16" s="18">
        <f t="shared" si="2"/>
        <v>2255</v>
      </c>
      <c r="M16" s="1"/>
    </row>
    <row r="17" spans="1:13" ht="12.75">
      <c r="A17" s="7">
        <v>9</v>
      </c>
      <c r="B17" s="33" t="s">
        <v>290</v>
      </c>
      <c r="C17" s="34" t="s">
        <v>181</v>
      </c>
      <c r="D17" s="1">
        <v>702</v>
      </c>
      <c r="E17" s="6"/>
      <c r="F17" s="7">
        <v>9</v>
      </c>
      <c r="G17" s="9" t="s">
        <v>227</v>
      </c>
      <c r="H17" s="17">
        <f t="shared" si="0"/>
        <v>409</v>
      </c>
      <c r="I17" s="7">
        <f t="shared" si="1"/>
        <v>2</v>
      </c>
      <c r="J17" s="18">
        <f t="shared" si="2"/>
        <v>818</v>
      </c>
      <c r="M17" s="1"/>
    </row>
    <row r="18" spans="1:13" ht="12.75">
      <c r="A18" s="7">
        <v>10</v>
      </c>
      <c r="B18" s="33" t="s">
        <v>76</v>
      </c>
      <c r="C18" s="34" t="s">
        <v>42</v>
      </c>
      <c r="D18" s="1">
        <v>700</v>
      </c>
      <c r="E18" s="6"/>
      <c r="F18" s="7"/>
      <c r="G18" s="9"/>
      <c r="H18" s="17"/>
      <c r="I18" s="7"/>
      <c r="J18" s="18"/>
      <c r="M18" s="1"/>
    </row>
    <row r="19" spans="1:13" ht="12.75">
      <c r="A19" s="7">
        <v>11</v>
      </c>
      <c r="B19" s="33" t="s">
        <v>199</v>
      </c>
      <c r="C19" s="34" t="s">
        <v>88</v>
      </c>
      <c r="D19" s="1">
        <v>689</v>
      </c>
      <c r="E19" s="7" t="s">
        <v>298</v>
      </c>
      <c r="F19" s="7"/>
      <c r="G19" s="34"/>
      <c r="H19" s="17"/>
      <c r="I19" s="7"/>
      <c r="J19" s="18"/>
      <c r="M19" s="1"/>
    </row>
    <row r="20" spans="1:13" ht="12.75">
      <c r="A20" s="7">
        <v>12</v>
      </c>
      <c r="B20" s="33" t="s">
        <v>130</v>
      </c>
      <c r="C20" s="34" t="s">
        <v>286</v>
      </c>
      <c r="D20" s="1">
        <v>651</v>
      </c>
      <c r="E20" s="7"/>
      <c r="F20" s="7"/>
      <c r="G20" s="9"/>
      <c r="H20" s="17"/>
      <c r="I20" s="7"/>
      <c r="J20" s="18"/>
      <c r="M20" s="1"/>
    </row>
    <row r="21" spans="1:13" ht="12.75">
      <c r="A21" s="7">
        <v>13</v>
      </c>
      <c r="B21" s="26" t="s">
        <v>251</v>
      </c>
      <c r="C21" s="9" t="s">
        <v>267</v>
      </c>
      <c r="D21" s="1">
        <v>613</v>
      </c>
      <c r="E21" s="6"/>
      <c r="F21" s="7"/>
      <c r="G21" s="9"/>
      <c r="H21" s="17"/>
      <c r="I21" s="7">
        <f>SUM(I9:I20)</f>
        <v>22</v>
      </c>
      <c r="J21" s="18">
        <f>SUM(J9:J20)</f>
        <v>12666</v>
      </c>
      <c r="M21" s="1"/>
    </row>
    <row r="22" spans="1:13" ht="12.75">
      <c r="A22" s="7">
        <v>14</v>
      </c>
      <c r="B22" s="26" t="s">
        <v>102</v>
      </c>
      <c r="C22" s="9" t="s">
        <v>139</v>
      </c>
      <c r="D22" s="1">
        <v>509</v>
      </c>
      <c r="E22" s="6"/>
      <c r="F22" s="7"/>
      <c r="G22" s="9"/>
      <c r="H22" s="17"/>
      <c r="I22" s="7"/>
      <c r="J22" s="18"/>
      <c r="M22" s="1"/>
    </row>
    <row r="23" spans="1:13" ht="12.75">
      <c r="A23" s="7">
        <v>15</v>
      </c>
      <c r="B23" t="s">
        <v>118</v>
      </c>
      <c r="C23" t="s">
        <v>116</v>
      </c>
      <c r="D23" s="1">
        <v>509</v>
      </c>
      <c r="E23" s="6"/>
      <c r="H23" s="7"/>
      <c r="I23" s="7"/>
      <c r="J23" s="18"/>
      <c r="M23" s="1"/>
    </row>
    <row r="24" spans="1:13" ht="12.75">
      <c r="A24" s="7">
        <v>16</v>
      </c>
      <c r="B24" s="33" t="s">
        <v>288</v>
      </c>
      <c r="C24" s="34" t="s">
        <v>88</v>
      </c>
      <c r="D24" s="1">
        <v>318</v>
      </c>
      <c r="E24" s="7"/>
      <c r="F24" s="7"/>
      <c r="G24" s="7"/>
      <c r="H24" s="32"/>
      <c r="L24" s="7"/>
      <c r="M24" s="1"/>
    </row>
    <row r="25" spans="1:13" ht="12.75">
      <c r="A25" s="7">
        <v>17</v>
      </c>
      <c r="B25" s="33" t="s">
        <v>270</v>
      </c>
      <c r="C25" s="34" t="s">
        <v>42</v>
      </c>
      <c r="D25" s="1">
        <v>318</v>
      </c>
      <c r="E25" s="7"/>
      <c r="F25" s="7"/>
      <c r="G25" s="7"/>
      <c r="H25" s="32"/>
      <c r="I25" s="7"/>
      <c r="J25" s="1"/>
      <c r="L25" s="7"/>
      <c r="M25" s="1"/>
    </row>
    <row r="26" spans="1:13" ht="12.75">
      <c r="A26" s="7">
        <v>18</v>
      </c>
      <c r="B26" t="s">
        <v>182</v>
      </c>
      <c r="C26" t="s">
        <v>88</v>
      </c>
      <c r="D26" s="1">
        <v>205</v>
      </c>
      <c r="E26" s="6"/>
      <c r="L26" s="7"/>
      <c r="M26" s="1"/>
    </row>
    <row r="27" spans="1:5" ht="12.75">
      <c r="A27" s="7">
        <v>19</v>
      </c>
      <c r="B27" s="33" t="s">
        <v>299</v>
      </c>
      <c r="C27" s="34" t="s">
        <v>42</v>
      </c>
      <c r="D27" s="1">
        <v>205</v>
      </c>
      <c r="E27" s="6"/>
    </row>
    <row r="28" spans="1:5" ht="12.75">
      <c r="A28" s="7">
        <v>20</v>
      </c>
      <c r="B28" s="33" t="s">
        <v>43</v>
      </c>
      <c r="C28" s="34" t="s">
        <v>44</v>
      </c>
      <c r="D28" s="1">
        <v>136</v>
      </c>
      <c r="E28" s="7"/>
    </row>
    <row r="29" spans="1:5" ht="12.75">
      <c r="A29" s="7">
        <v>21</v>
      </c>
      <c r="B29" t="s">
        <v>289</v>
      </c>
      <c r="C29" t="s">
        <v>227</v>
      </c>
      <c r="D29" s="1">
        <v>91</v>
      </c>
      <c r="E29" s="6"/>
    </row>
    <row r="30" spans="1:5" ht="12.75">
      <c r="A30" s="7">
        <v>22</v>
      </c>
      <c r="B30" s="33" t="s">
        <v>272</v>
      </c>
      <c r="C30" s="34" t="s">
        <v>42</v>
      </c>
      <c r="D30" s="1">
        <v>45</v>
      </c>
      <c r="E30" s="6"/>
    </row>
    <row r="31" spans="4:5" ht="12.75">
      <c r="D31" s="1">
        <f>SUM(D9:D30)</f>
        <v>12666</v>
      </c>
      <c r="E31" s="6"/>
    </row>
    <row r="32" spans="2:5" ht="12.75">
      <c r="B32" t="s">
        <v>61</v>
      </c>
      <c r="E32" s="6" t="s">
        <v>228</v>
      </c>
    </row>
  </sheetData>
  <sheetProtection selectLockedCells="1" selectUnlockedCells="1"/>
  <mergeCells count="2">
    <mergeCell ref="H2:J2"/>
    <mergeCell ref="H3:I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4">
      <selection activeCell="G24" sqref="G24"/>
    </sheetView>
  </sheetViews>
  <sheetFormatPr defaultColWidth="8.00390625" defaultRowHeight="12.75"/>
  <cols>
    <col min="1" max="1" width="8.28125" style="0" customWidth="1"/>
    <col min="2" max="2" width="32.421875" style="0" customWidth="1"/>
    <col min="3" max="3" width="16.140625" style="0" customWidth="1"/>
    <col min="4" max="4" width="7.57421875" style="1" customWidth="1"/>
    <col min="5" max="5" width="6.00390625" style="0" customWidth="1"/>
    <col min="6" max="6" width="11.57421875" style="0" customWidth="1"/>
    <col min="7" max="7" width="16.57421875" style="0" customWidth="1"/>
    <col min="8" max="8" width="9.57421875" style="0" customWidth="1"/>
    <col min="9" max="9" width="6.421875" style="0" customWidth="1"/>
    <col min="10" max="10" width="8.00390625" style="0" customWidth="1"/>
    <col min="11" max="11" width="9.140625" style="0" customWidth="1"/>
    <col min="12" max="12" width="14.28125" style="0" customWidth="1"/>
    <col min="13" max="16384" width="9.140625" style="0" customWidth="1"/>
  </cols>
  <sheetData>
    <row r="1" spans="1:2" ht="21" customHeight="1">
      <c r="A1" s="2">
        <v>17</v>
      </c>
      <c r="B1" s="3" t="s">
        <v>300</v>
      </c>
    </row>
    <row r="2" spans="1:10" ht="12.75" customHeight="1">
      <c r="A2" s="4"/>
      <c r="B2" t="s">
        <v>292</v>
      </c>
      <c r="C2" s="5" t="s">
        <v>2</v>
      </c>
      <c r="D2" s="6">
        <v>20</v>
      </c>
      <c r="F2" s="7" t="s">
        <v>301</v>
      </c>
      <c r="G2" t="s">
        <v>169</v>
      </c>
      <c r="H2" s="36" t="s">
        <v>302</v>
      </c>
      <c r="I2" s="36"/>
      <c r="J2" s="36"/>
    </row>
    <row r="3" spans="1:10" ht="12.75">
      <c r="A3" s="8"/>
      <c r="B3" t="s">
        <v>260</v>
      </c>
      <c r="C3" s="5" t="s">
        <v>6</v>
      </c>
      <c r="D3" s="6">
        <v>18</v>
      </c>
      <c r="F3" s="7" t="s">
        <v>303</v>
      </c>
      <c r="G3" t="s">
        <v>304</v>
      </c>
      <c r="H3" s="36" t="s">
        <v>305</v>
      </c>
      <c r="I3" s="36"/>
      <c r="J3" s="36"/>
    </row>
    <row r="4" spans="1:8" ht="12.75">
      <c r="A4" s="8"/>
      <c r="C4" s="9" t="s">
        <v>11</v>
      </c>
      <c r="D4" s="6">
        <v>7</v>
      </c>
      <c r="F4" s="7" t="s">
        <v>306</v>
      </c>
      <c r="G4" t="s">
        <v>307</v>
      </c>
      <c r="H4" t="s">
        <v>262</v>
      </c>
    </row>
    <row r="5" spans="1:8" ht="12.75">
      <c r="A5" s="8"/>
      <c r="B5" t="s">
        <v>308</v>
      </c>
      <c r="C5" s="9" t="s">
        <v>14</v>
      </c>
      <c r="D5" s="6">
        <v>11</v>
      </c>
      <c r="F5" s="7" t="s">
        <v>309</v>
      </c>
      <c r="G5" t="s">
        <v>310</v>
      </c>
      <c r="H5" t="s">
        <v>311</v>
      </c>
    </row>
    <row r="6" spans="1:8" ht="12.75">
      <c r="A6" s="8"/>
      <c r="C6" s="9"/>
      <c r="D6" s="6"/>
      <c r="F6" s="7" t="s">
        <v>312</v>
      </c>
      <c r="G6" t="s">
        <v>313</v>
      </c>
      <c r="H6" t="s">
        <v>262</v>
      </c>
    </row>
    <row r="7" spans="1:8" ht="12.75">
      <c r="A7" s="8"/>
      <c r="C7" s="9"/>
      <c r="D7" s="6"/>
      <c r="F7" s="7" t="s">
        <v>314</v>
      </c>
      <c r="G7" t="s">
        <v>315</v>
      </c>
      <c r="H7" t="s">
        <v>316</v>
      </c>
    </row>
    <row r="8" spans="1:8" ht="12.75">
      <c r="A8" s="8"/>
      <c r="C8" s="9"/>
      <c r="D8" s="6"/>
      <c r="F8" s="7" t="s">
        <v>317</v>
      </c>
      <c r="G8" t="s">
        <v>318</v>
      </c>
      <c r="H8" t="s">
        <v>319</v>
      </c>
    </row>
    <row r="9" ht="12.75">
      <c r="D9"/>
    </row>
    <row r="10" spans="1:10" ht="12.75">
      <c r="A10" s="3" t="s">
        <v>21</v>
      </c>
      <c r="B10" s="3" t="s">
        <v>22</v>
      </c>
      <c r="C10" s="11" t="s">
        <v>23</v>
      </c>
      <c r="D10" s="2" t="s">
        <v>24</v>
      </c>
      <c r="E10" s="7">
        <v>1994</v>
      </c>
      <c r="F10" s="12" t="s">
        <v>25</v>
      </c>
      <c r="G10" s="11" t="s">
        <v>23</v>
      </c>
      <c r="H10" s="2" t="s">
        <v>26</v>
      </c>
      <c r="I10" s="2" t="s">
        <v>27</v>
      </c>
      <c r="J10" s="13" t="s">
        <v>28</v>
      </c>
    </row>
    <row r="11" spans="1:13" ht="12.75">
      <c r="A11" s="14">
        <v>1</v>
      </c>
      <c r="B11" s="15" t="s">
        <v>36</v>
      </c>
      <c r="C11" s="16" t="s">
        <v>267</v>
      </c>
      <c r="D11" s="1">
        <v>15142</v>
      </c>
      <c r="E11" s="7"/>
      <c r="F11" s="7">
        <v>1</v>
      </c>
      <c r="G11" s="9" t="s">
        <v>267</v>
      </c>
      <c r="H11" s="17">
        <f aca="true" t="shared" si="0" ref="H11:H21">J11/I11/$D$3</f>
        <v>841.2222222222222</v>
      </c>
      <c r="I11" s="7">
        <f aca="true" t="shared" si="1" ref="I11:I21">COUNTIF($C$11:$D$31,G11)</f>
        <v>1</v>
      </c>
      <c r="J11" s="18">
        <f aca="true" t="shared" si="2" ref="J11:J21">SUMIF($C$11:$D$31,G11,$D$11:$D$31)</f>
        <v>15142</v>
      </c>
      <c r="M11" s="1"/>
    </row>
    <row r="12" spans="1:13" ht="12.75">
      <c r="A12" s="19">
        <v>2</v>
      </c>
      <c r="B12" s="20" t="s">
        <v>290</v>
      </c>
      <c r="C12" s="21" t="s">
        <v>181</v>
      </c>
      <c r="D12" s="1">
        <v>12994</v>
      </c>
      <c r="E12" s="7" t="s">
        <v>110</v>
      </c>
      <c r="F12" s="7">
        <v>2</v>
      </c>
      <c r="G12" s="9" t="s">
        <v>139</v>
      </c>
      <c r="H12" s="17">
        <f t="shared" si="0"/>
        <v>674.9444444444445</v>
      </c>
      <c r="I12" s="7">
        <f t="shared" si="1"/>
        <v>1</v>
      </c>
      <c r="J12" s="18">
        <f t="shared" si="2"/>
        <v>12149</v>
      </c>
      <c r="M12" s="1"/>
    </row>
    <row r="13" spans="1:13" ht="12.75">
      <c r="A13" s="23">
        <v>3</v>
      </c>
      <c r="B13" s="24" t="s">
        <v>320</v>
      </c>
      <c r="C13" s="25" t="s">
        <v>227</v>
      </c>
      <c r="D13" s="1">
        <v>12715</v>
      </c>
      <c r="E13" s="7" t="s">
        <v>321</v>
      </c>
      <c r="F13" s="7">
        <v>3</v>
      </c>
      <c r="G13" s="34" t="s">
        <v>181</v>
      </c>
      <c r="H13" s="17">
        <f t="shared" si="0"/>
        <v>664.1111111111111</v>
      </c>
      <c r="I13" s="7">
        <f t="shared" si="1"/>
        <v>2</v>
      </c>
      <c r="J13" s="18">
        <f t="shared" si="2"/>
        <v>23908</v>
      </c>
      <c r="M13" s="1"/>
    </row>
    <row r="14" spans="1:13" ht="12.75">
      <c r="A14" s="7">
        <v>4</v>
      </c>
      <c r="B14" s="33" t="s">
        <v>199</v>
      </c>
      <c r="C14" s="34" t="s">
        <v>88</v>
      </c>
      <c r="D14" s="1">
        <v>12680</v>
      </c>
      <c r="F14" s="7">
        <v>4</v>
      </c>
      <c r="G14" s="9" t="s">
        <v>88</v>
      </c>
      <c r="H14" s="17">
        <f t="shared" si="0"/>
        <v>612.6296296296297</v>
      </c>
      <c r="I14" s="7">
        <f t="shared" si="1"/>
        <v>3</v>
      </c>
      <c r="J14" s="18">
        <f t="shared" si="2"/>
        <v>33082</v>
      </c>
      <c r="L14" s="7"/>
      <c r="M14" s="1"/>
    </row>
    <row r="15" spans="1:13" ht="12.75">
      <c r="A15" s="7">
        <v>5</v>
      </c>
      <c r="B15" s="33" t="s">
        <v>270</v>
      </c>
      <c r="C15" s="34" t="s">
        <v>42</v>
      </c>
      <c r="D15" s="1">
        <v>12575</v>
      </c>
      <c r="E15" s="7" t="s">
        <v>322</v>
      </c>
      <c r="F15" s="7">
        <v>5</v>
      </c>
      <c r="G15" s="9" t="s">
        <v>42</v>
      </c>
      <c r="H15" s="17">
        <f t="shared" si="0"/>
        <v>597.0555555555555</v>
      </c>
      <c r="I15" s="7">
        <f t="shared" si="1"/>
        <v>4</v>
      </c>
      <c r="J15" s="18">
        <f t="shared" si="2"/>
        <v>42988</v>
      </c>
      <c r="L15" s="7"/>
      <c r="M15" s="1"/>
    </row>
    <row r="16" spans="1:13" ht="12.75">
      <c r="A16" s="7">
        <v>6</v>
      </c>
      <c r="B16" s="33" t="s">
        <v>61</v>
      </c>
      <c r="C16" s="34" t="s">
        <v>44</v>
      </c>
      <c r="D16" s="1">
        <v>12440</v>
      </c>
      <c r="E16" s="7"/>
      <c r="F16" s="7">
        <v>6</v>
      </c>
      <c r="G16" s="9" t="s">
        <v>44</v>
      </c>
      <c r="H16" s="17">
        <f t="shared" si="0"/>
        <v>582.9166666666666</v>
      </c>
      <c r="I16" s="7">
        <f t="shared" si="1"/>
        <v>2</v>
      </c>
      <c r="J16" s="18">
        <f t="shared" si="2"/>
        <v>20985</v>
      </c>
      <c r="L16" s="7"/>
      <c r="M16" s="1"/>
    </row>
    <row r="17" spans="1:13" ht="12.75">
      <c r="A17" s="7">
        <v>7</v>
      </c>
      <c r="B17" s="33" t="s">
        <v>146</v>
      </c>
      <c r="C17" s="34" t="s">
        <v>88</v>
      </c>
      <c r="D17" s="1">
        <v>12216</v>
      </c>
      <c r="E17" s="7"/>
      <c r="F17" s="7">
        <v>7</v>
      </c>
      <c r="G17" s="9" t="s">
        <v>227</v>
      </c>
      <c r="H17" s="17">
        <f t="shared" si="0"/>
        <v>570.6111111111111</v>
      </c>
      <c r="I17" s="7">
        <f t="shared" si="1"/>
        <v>3</v>
      </c>
      <c r="J17" s="18">
        <f t="shared" si="2"/>
        <v>30813</v>
      </c>
      <c r="L17" s="7"/>
      <c r="M17" s="1"/>
    </row>
    <row r="18" spans="1:13" ht="12.75">
      <c r="A18" s="7">
        <v>8</v>
      </c>
      <c r="B18" s="26" t="s">
        <v>102</v>
      </c>
      <c r="C18" s="9" t="s">
        <v>139</v>
      </c>
      <c r="D18" s="1">
        <v>12149</v>
      </c>
      <c r="F18" s="7">
        <v>8</v>
      </c>
      <c r="G18" s="9" t="s">
        <v>116</v>
      </c>
      <c r="H18" s="17">
        <f t="shared" si="0"/>
        <v>549.6666666666666</v>
      </c>
      <c r="I18" s="7">
        <f t="shared" si="1"/>
        <v>1</v>
      </c>
      <c r="J18" s="18">
        <f t="shared" si="2"/>
        <v>9894</v>
      </c>
      <c r="M18" s="1"/>
    </row>
    <row r="19" spans="1:13" ht="12.75">
      <c r="A19" s="7">
        <v>9</v>
      </c>
      <c r="B19" s="33" t="s">
        <v>76</v>
      </c>
      <c r="C19" s="34" t="s">
        <v>42</v>
      </c>
      <c r="D19" s="1">
        <v>11720</v>
      </c>
      <c r="F19" s="7">
        <v>9</v>
      </c>
      <c r="G19" s="34" t="s">
        <v>286</v>
      </c>
      <c r="H19" s="17">
        <f t="shared" si="0"/>
        <v>484.72222222222223</v>
      </c>
      <c r="I19" s="7">
        <f t="shared" si="1"/>
        <v>1</v>
      </c>
      <c r="J19" s="18">
        <f t="shared" si="2"/>
        <v>8725</v>
      </c>
      <c r="M19" s="1"/>
    </row>
    <row r="20" spans="1:13" ht="12.75">
      <c r="A20" s="7">
        <v>10</v>
      </c>
      <c r="B20" s="33" t="s">
        <v>184</v>
      </c>
      <c r="C20" s="34" t="s">
        <v>181</v>
      </c>
      <c r="D20" s="1">
        <v>10914</v>
      </c>
      <c r="F20" s="7">
        <v>10</v>
      </c>
      <c r="G20" s="9" t="s">
        <v>30</v>
      </c>
      <c r="H20" s="17">
        <f t="shared" si="0"/>
        <v>330.22222222222223</v>
      </c>
      <c r="I20" s="7">
        <f t="shared" si="1"/>
        <v>1</v>
      </c>
      <c r="J20" s="18">
        <f t="shared" si="2"/>
        <v>5944</v>
      </c>
      <c r="M20" s="1"/>
    </row>
    <row r="21" spans="1:13" ht="12.75">
      <c r="A21" s="7">
        <v>11</v>
      </c>
      <c r="B21" s="33" t="s">
        <v>47</v>
      </c>
      <c r="C21" s="34" t="s">
        <v>42</v>
      </c>
      <c r="D21" s="1">
        <v>10826</v>
      </c>
      <c r="E21" s="7"/>
      <c r="F21" s="7">
        <v>11</v>
      </c>
      <c r="G21" s="34" t="s">
        <v>52</v>
      </c>
      <c r="H21" s="17">
        <f t="shared" si="0"/>
        <v>189.11111111111111</v>
      </c>
      <c r="I21" s="7">
        <f t="shared" si="1"/>
        <v>1</v>
      </c>
      <c r="J21" s="18">
        <f t="shared" si="2"/>
        <v>3404</v>
      </c>
      <c r="M21" s="1"/>
    </row>
    <row r="22" spans="1:13" ht="12.75">
      <c r="A22" s="7">
        <v>12</v>
      </c>
      <c r="B22" s="33" t="s">
        <v>118</v>
      </c>
      <c r="C22" s="34" t="s">
        <v>116</v>
      </c>
      <c r="D22" s="1">
        <v>9894</v>
      </c>
      <c r="E22" s="7"/>
      <c r="F22" s="7"/>
      <c r="G22" s="9"/>
      <c r="H22" s="17"/>
      <c r="I22" s="7">
        <f>SUM(I11:I21)</f>
        <v>20</v>
      </c>
      <c r="J22" s="18">
        <f>SUM(J11:J21)</f>
        <v>207034</v>
      </c>
      <c r="M22" s="1"/>
    </row>
    <row r="23" spans="1:13" ht="12.75">
      <c r="A23" s="7">
        <v>13</v>
      </c>
      <c r="B23" s="26" t="s">
        <v>289</v>
      </c>
      <c r="C23" s="9" t="s">
        <v>227</v>
      </c>
      <c r="D23" s="1">
        <v>9705</v>
      </c>
      <c r="F23" s="7"/>
      <c r="G23" s="9"/>
      <c r="H23" s="17"/>
      <c r="I23" s="7"/>
      <c r="J23" s="18"/>
      <c r="M23" s="1"/>
    </row>
    <row r="24" spans="1:13" ht="12.75">
      <c r="A24" s="7">
        <v>14</v>
      </c>
      <c r="B24" s="26" t="s">
        <v>130</v>
      </c>
      <c r="C24" s="9" t="s">
        <v>286</v>
      </c>
      <c r="D24" s="1">
        <v>8725</v>
      </c>
      <c r="F24" s="7"/>
      <c r="H24" s="7"/>
      <c r="I24" s="7"/>
      <c r="J24" s="18"/>
      <c r="M24" s="1"/>
    </row>
    <row r="25" spans="1:13" ht="12.75">
      <c r="A25" s="7">
        <v>15</v>
      </c>
      <c r="B25" t="s">
        <v>253</v>
      </c>
      <c r="C25" t="s">
        <v>44</v>
      </c>
      <c r="D25" s="1">
        <v>8545</v>
      </c>
      <c r="G25" s="7"/>
      <c r="H25" s="32"/>
      <c r="M25" s="1"/>
    </row>
    <row r="26" spans="1:13" ht="12.75">
      <c r="A26" s="7">
        <v>16</v>
      </c>
      <c r="B26" s="33" t="s">
        <v>323</v>
      </c>
      <c r="C26" s="34" t="s">
        <v>227</v>
      </c>
      <c r="D26" s="1">
        <v>8393</v>
      </c>
      <c r="E26" s="7"/>
      <c r="F26" s="7"/>
      <c r="G26" s="7"/>
      <c r="H26" s="32"/>
      <c r="I26" s="7"/>
      <c r="J26" s="1"/>
      <c r="L26" s="7"/>
      <c r="M26" s="1"/>
    </row>
    <row r="27" spans="1:13" ht="12.75">
      <c r="A27" s="7">
        <v>17</v>
      </c>
      <c r="B27" s="33" t="s">
        <v>147</v>
      </c>
      <c r="C27" s="34" t="s">
        <v>88</v>
      </c>
      <c r="D27" s="1">
        <v>8186</v>
      </c>
      <c r="E27" s="7"/>
      <c r="F27" s="7"/>
      <c r="L27" s="7"/>
      <c r="M27" s="1"/>
    </row>
    <row r="28" spans="1:13" ht="12.75">
      <c r="A28" s="7">
        <v>18</v>
      </c>
      <c r="B28" t="s">
        <v>272</v>
      </c>
      <c r="C28" t="s">
        <v>42</v>
      </c>
      <c r="D28" s="1">
        <v>7867</v>
      </c>
      <c r="L28" s="7"/>
      <c r="M28" s="1"/>
    </row>
    <row r="29" spans="1:4" ht="12.75">
      <c r="A29" s="7">
        <v>19</v>
      </c>
      <c r="B29" s="33" t="s">
        <v>324</v>
      </c>
      <c r="C29" s="34" t="s">
        <v>30</v>
      </c>
      <c r="D29" s="1">
        <v>5944</v>
      </c>
    </row>
    <row r="30" spans="1:5" ht="12.75">
      <c r="A30" s="7">
        <v>20</v>
      </c>
      <c r="B30" s="33" t="s">
        <v>121</v>
      </c>
      <c r="C30" s="34" t="s">
        <v>52</v>
      </c>
      <c r="D30" s="1">
        <v>3404</v>
      </c>
      <c r="E30" s="7"/>
    </row>
    <row r="31" ht="12.75">
      <c r="D31" s="1">
        <f>SUM(D11:D30)</f>
        <v>207034</v>
      </c>
    </row>
  </sheetData>
  <sheetProtection selectLockedCells="1" selectUnlockedCells="1"/>
  <mergeCells count="2">
    <mergeCell ref="H2:J2"/>
    <mergeCell ref="H3:J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4">
      <selection activeCell="G15" sqref="G15"/>
    </sheetView>
  </sheetViews>
  <sheetFormatPr defaultColWidth="8.00390625" defaultRowHeight="12.75"/>
  <cols>
    <col min="1" max="1" width="8.28125" style="0" customWidth="1"/>
    <col min="2" max="2" width="32.421875" style="0" customWidth="1"/>
    <col min="3" max="3" width="16.140625" style="0" customWidth="1"/>
    <col min="4" max="4" width="7.57421875" style="1" customWidth="1"/>
    <col min="5" max="5" width="6.00390625" style="0" customWidth="1"/>
    <col min="6" max="6" width="11.57421875" style="0" customWidth="1"/>
    <col min="7" max="7" width="16.57421875" style="0" customWidth="1"/>
    <col min="8" max="8" width="9.57421875" style="0" customWidth="1"/>
    <col min="9" max="9" width="6.421875" style="0" customWidth="1"/>
    <col min="10" max="10" width="8.00390625" style="0" customWidth="1"/>
    <col min="11" max="11" width="9.140625" style="0" customWidth="1"/>
    <col min="12" max="12" width="14.28125" style="0" customWidth="1"/>
    <col min="13" max="16384" width="9.140625" style="0" customWidth="1"/>
  </cols>
  <sheetData>
    <row r="1" spans="1:2" ht="21" customHeight="1">
      <c r="A1" s="2">
        <v>18</v>
      </c>
      <c r="B1" s="3" t="s">
        <v>325</v>
      </c>
    </row>
    <row r="2" spans="1:10" ht="12.75" customHeight="1">
      <c r="A2" s="4"/>
      <c r="B2" t="s">
        <v>233</v>
      </c>
      <c r="C2" s="5" t="s">
        <v>2</v>
      </c>
      <c r="D2" s="6">
        <v>17</v>
      </c>
      <c r="F2" s="7" t="s">
        <v>326</v>
      </c>
      <c r="G2" t="s">
        <v>151</v>
      </c>
      <c r="H2" s="36" t="s">
        <v>327</v>
      </c>
      <c r="I2" s="36"/>
      <c r="J2" s="36"/>
    </row>
    <row r="3" spans="1:10" ht="12.75">
      <c r="A3" s="8"/>
      <c r="B3" t="s">
        <v>260</v>
      </c>
      <c r="C3" s="5" t="s">
        <v>6</v>
      </c>
      <c r="D3" s="6">
        <v>20</v>
      </c>
      <c r="F3" s="7" t="s">
        <v>328</v>
      </c>
      <c r="G3" t="s">
        <v>241</v>
      </c>
      <c r="H3" s="36" t="s">
        <v>329</v>
      </c>
      <c r="I3" s="36"/>
      <c r="J3" s="36"/>
    </row>
    <row r="4" spans="1:9" ht="12.75">
      <c r="A4" s="8"/>
      <c r="C4" s="9" t="s">
        <v>11</v>
      </c>
      <c r="D4" s="6">
        <v>7</v>
      </c>
      <c r="F4" s="7" t="s">
        <v>330</v>
      </c>
      <c r="G4" t="s">
        <v>331</v>
      </c>
      <c r="H4" s="36" t="s">
        <v>332</v>
      </c>
      <c r="I4" s="36"/>
    </row>
    <row r="5" spans="1:9" ht="12.75">
      <c r="A5" s="8"/>
      <c r="B5" t="s">
        <v>308</v>
      </c>
      <c r="C5" s="9" t="s">
        <v>14</v>
      </c>
      <c r="D5" s="6">
        <v>10</v>
      </c>
      <c r="F5" s="7" t="s">
        <v>333</v>
      </c>
      <c r="G5" t="s">
        <v>179</v>
      </c>
      <c r="H5" s="36" t="s">
        <v>334</v>
      </c>
      <c r="I5" s="36"/>
    </row>
    <row r="6" spans="1:8" ht="12.75">
      <c r="A6" s="8"/>
      <c r="C6" s="9"/>
      <c r="D6" s="6"/>
      <c r="F6" s="7" t="s">
        <v>335</v>
      </c>
      <c r="G6" t="s">
        <v>336</v>
      </c>
      <c r="H6" t="s">
        <v>337</v>
      </c>
    </row>
    <row r="7" spans="1:9" ht="12.75">
      <c r="A7" s="8"/>
      <c r="C7" s="9"/>
      <c r="D7" s="6"/>
      <c r="F7" s="7" t="s">
        <v>338</v>
      </c>
      <c r="G7" t="s">
        <v>339</v>
      </c>
      <c r="H7" s="36" t="s">
        <v>340</v>
      </c>
      <c r="I7" s="36"/>
    </row>
    <row r="8" spans="1:9" ht="12.75">
      <c r="A8" s="8"/>
      <c r="C8" s="9"/>
      <c r="D8" s="6"/>
      <c r="F8" s="7" t="s">
        <v>341</v>
      </c>
      <c r="G8" t="s">
        <v>342</v>
      </c>
      <c r="H8" s="36" t="s">
        <v>343</v>
      </c>
      <c r="I8" s="36"/>
    </row>
    <row r="9" ht="12.75">
      <c r="D9"/>
    </row>
    <row r="10" spans="1:10" ht="12.75">
      <c r="A10" s="3" t="s">
        <v>21</v>
      </c>
      <c r="B10" s="3" t="s">
        <v>22</v>
      </c>
      <c r="C10" s="11" t="s">
        <v>23</v>
      </c>
      <c r="D10" s="2" t="s">
        <v>24</v>
      </c>
      <c r="E10" s="7">
        <v>1995</v>
      </c>
      <c r="F10" s="12" t="s">
        <v>25</v>
      </c>
      <c r="G10" s="11" t="s">
        <v>23</v>
      </c>
      <c r="H10" s="2" t="s">
        <v>26</v>
      </c>
      <c r="I10" s="2" t="s">
        <v>27</v>
      </c>
      <c r="J10" s="13" t="s">
        <v>28</v>
      </c>
    </row>
    <row r="11" spans="1:13" ht="12.75">
      <c r="A11" s="14">
        <v>1</v>
      </c>
      <c r="B11" s="15" t="s">
        <v>36</v>
      </c>
      <c r="C11" s="16" t="s">
        <v>267</v>
      </c>
      <c r="D11" s="1">
        <v>15527</v>
      </c>
      <c r="E11" s="7" t="s">
        <v>296</v>
      </c>
      <c r="F11" s="7">
        <v>1</v>
      </c>
      <c r="G11" s="9" t="s">
        <v>267</v>
      </c>
      <c r="H11" s="17">
        <f aca="true" t="shared" si="0" ref="H11:H20">J11/I11/$D$3</f>
        <v>776.35</v>
      </c>
      <c r="I11" s="7">
        <f aca="true" t="shared" si="1" ref="I11:I20">COUNTIF($C$11:$D$28,G11)</f>
        <v>1</v>
      </c>
      <c r="J11" s="18">
        <f aca="true" t="shared" si="2" ref="J11:J20">SUMIF($C$11:$D$28,G11,$D$11:$D$28)</f>
        <v>15527</v>
      </c>
      <c r="M11" s="1"/>
    </row>
    <row r="12" spans="1:13" ht="12.75">
      <c r="A12" s="19">
        <v>2</v>
      </c>
      <c r="B12" s="20" t="s">
        <v>320</v>
      </c>
      <c r="C12" s="21" t="s">
        <v>227</v>
      </c>
      <c r="D12" s="1">
        <v>15458</v>
      </c>
      <c r="E12" s="7" t="s">
        <v>344</v>
      </c>
      <c r="F12" s="7">
        <v>2</v>
      </c>
      <c r="G12" s="9" t="s">
        <v>44</v>
      </c>
      <c r="H12" s="17">
        <f t="shared" si="0"/>
        <v>616.7333333333333</v>
      </c>
      <c r="I12" s="7">
        <f t="shared" si="1"/>
        <v>3</v>
      </c>
      <c r="J12" s="18">
        <f t="shared" si="2"/>
        <v>37004</v>
      </c>
      <c r="M12" s="1"/>
    </row>
    <row r="13" spans="1:13" ht="12.75">
      <c r="A13" s="23">
        <v>3</v>
      </c>
      <c r="B13" s="24" t="s">
        <v>61</v>
      </c>
      <c r="C13" s="25" t="s">
        <v>44</v>
      </c>
      <c r="D13" s="1">
        <v>14110</v>
      </c>
      <c r="E13" s="7" t="s">
        <v>345</v>
      </c>
      <c r="F13" s="7">
        <v>3</v>
      </c>
      <c r="G13" s="9" t="s">
        <v>88</v>
      </c>
      <c r="H13" s="17">
        <f t="shared" si="0"/>
        <v>603.25</v>
      </c>
      <c r="I13" s="7">
        <f t="shared" si="1"/>
        <v>2</v>
      </c>
      <c r="J13" s="18">
        <f t="shared" si="2"/>
        <v>24130</v>
      </c>
      <c r="M13" s="1"/>
    </row>
    <row r="14" spans="1:13" ht="12.75">
      <c r="A14" s="7">
        <v>4</v>
      </c>
      <c r="B14" s="33" t="s">
        <v>270</v>
      </c>
      <c r="C14" s="34" t="s">
        <v>42</v>
      </c>
      <c r="D14" s="1">
        <v>13940</v>
      </c>
      <c r="E14" t="s">
        <v>346</v>
      </c>
      <c r="F14" s="7">
        <v>4</v>
      </c>
      <c r="G14" s="9" t="s">
        <v>227</v>
      </c>
      <c r="H14" s="17">
        <f t="shared" si="0"/>
        <v>599.275</v>
      </c>
      <c r="I14" s="7">
        <f t="shared" si="1"/>
        <v>2</v>
      </c>
      <c r="J14" s="18">
        <f t="shared" si="2"/>
        <v>23971</v>
      </c>
      <c r="L14" s="7"/>
      <c r="M14" s="1"/>
    </row>
    <row r="15" spans="1:13" ht="12.75">
      <c r="A15" s="7">
        <v>5</v>
      </c>
      <c r="B15" s="33" t="s">
        <v>199</v>
      </c>
      <c r="C15" s="34" t="s">
        <v>88</v>
      </c>
      <c r="D15" s="1">
        <v>12755</v>
      </c>
      <c r="E15" s="7" t="s">
        <v>94</v>
      </c>
      <c r="F15" s="7">
        <v>5</v>
      </c>
      <c r="G15" s="9" t="s">
        <v>139</v>
      </c>
      <c r="H15" s="17">
        <f t="shared" si="0"/>
        <v>577.75</v>
      </c>
      <c r="I15" s="7">
        <f t="shared" si="1"/>
        <v>1</v>
      </c>
      <c r="J15" s="18">
        <f t="shared" si="2"/>
        <v>11555</v>
      </c>
      <c r="L15" s="7"/>
      <c r="M15" s="1"/>
    </row>
    <row r="16" spans="1:13" ht="12.75">
      <c r="A16" s="7">
        <v>6</v>
      </c>
      <c r="B16" s="33" t="s">
        <v>347</v>
      </c>
      <c r="C16" s="34" t="s">
        <v>44</v>
      </c>
      <c r="D16" s="1">
        <v>11921</v>
      </c>
      <c r="E16" s="7" t="s">
        <v>348</v>
      </c>
      <c r="F16" s="7">
        <v>6</v>
      </c>
      <c r="G16" s="9" t="s">
        <v>42</v>
      </c>
      <c r="H16" s="17">
        <f t="shared" si="0"/>
        <v>571.8875</v>
      </c>
      <c r="I16" s="7">
        <f t="shared" si="1"/>
        <v>4</v>
      </c>
      <c r="J16" s="18">
        <f t="shared" si="2"/>
        <v>45751</v>
      </c>
      <c r="L16" s="7"/>
      <c r="M16" s="1"/>
    </row>
    <row r="17" spans="1:13" ht="12.75">
      <c r="A17" s="7">
        <v>7</v>
      </c>
      <c r="B17" s="33" t="s">
        <v>102</v>
      </c>
      <c r="C17" s="34" t="s">
        <v>139</v>
      </c>
      <c r="D17" s="1">
        <v>11555</v>
      </c>
      <c r="E17" s="7"/>
      <c r="F17" s="7">
        <v>7</v>
      </c>
      <c r="G17" s="34" t="s">
        <v>181</v>
      </c>
      <c r="H17" s="17">
        <f t="shared" si="0"/>
        <v>505.4</v>
      </c>
      <c r="I17" s="7">
        <f t="shared" si="1"/>
        <v>1</v>
      </c>
      <c r="J17" s="18">
        <f t="shared" si="2"/>
        <v>10108</v>
      </c>
      <c r="L17" s="7"/>
      <c r="M17" s="1"/>
    </row>
    <row r="18" spans="1:13" ht="12.75">
      <c r="A18" s="7">
        <v>8</v>
      </c>
      <c r="B18" s="26" t="s">
        <v>219</v>
      </c>
      <c r="C18" s="9" t="s">
        <v>88</v>
      </c>
      <c r="D18" s="1">
        <v>11375</v>
      </c>
      <c r="F18" s="7">
        <v>8</v>
      </c>
      <c r="G18" s="34" t="s">
        <v>286</v>
      </c>
      <c r="H18" s="17">
        <f t="shared" si="0"/>
        <v>460.8</v>
      </c>
      <c r="I18" s="7">
        <f t="shared" si="1"/>
        <v>1</v>
      </c>
      <c r="J18" s="18">
        <f t="shared" si="2"/>
        <v>9216</v>
      </c>
      <c r="M18" s="1"/>
    </row>
    <row r="19" spans="1:13" ht="12.75">
      <c r="A19" s="7">
        <v>9</v>
      </c>
      <c r="B19" s="33" t="s">
        <v>76</v>
      </c>
      <c r="C19" s="34" t="s">
        <v>42</v>
      </c>
      <c r="D19" s="1">
        <v>11360</v>
      </c>
      <c r="F19" s="7">
        <v>9</v>
      </c>
      <c r="G19" s="9" t="s">
        <v>116</v>
      </c>
      <c r="H19" s="17">
        <f t="shared" si="0"/>
        <v>315.8</v>
      </c>
      <c r="I19" s="7">
        <f t="shared" si="1"/>
        <v>1</v>
      </c>
      <c r="J19" s="18">
        <f t="shared" si="2"/>
        <v>6316</v>
      </c>
      <c r="M19" s="1"/>
    </row>
    <row r="20" spans="1:13" ht="12.75">
      <c r="A20" s="7">
        <v>10</v>
      </c>
      <c r="B20" s="33" t="s">
        <v>47</v>
      </c>
      <c r="C20" s="34" t="s">
        <v>42</v>
      </c>
      <c r="D20" s="1">
        <v>11081</v>
      </c>
      <c r="F20" s="7">
        <v>10</v>
      </c>
      <c r="G20" s="9" t="s">
        <v>30</v>
      </c>
      <c r="H20" s="17">
        <f t="shared" si="0"/>
        <v>180.1</v>
      </c>
      <c r="I20" s="7">
        <f t="shared" si="1"/>
        <v>1</v>
      </c>
      <c r="J20" s="18">
        <f t="shared" si="2"/>
        <v>3602</v>
      </c>
      <c r="M20" s="1"/>
    </row>
    <row r="21" spans="1:13" ht="12.75">
      <c r="A21" s="7">
        <v>11</v>
      </c>
      <c r="B21" s="33" t="s">
        <v>253</v>
      </c>
      <c r="C21" s="34" t="s">
        <v>44</v>
      </c>
      <c r="D21" s="1">
        <v>10973</v>
      </c>
      <c r="E21" s="7"/>
      <c r="F21" s="7"/>
      <c r="G21" s="34"/>
      <c r="H21" s="17"/>
      <c r="I21" s="7">
        <f>SUM(I11:I20)</f>
        <v>17</v>
      </c>
      <c r="J21" s="18">
        <f>SUM(J11:J20)</f>
        <v>187180</v>
      </c>
      <c r="M21" s="1"/>
    </row>
    <row r="22" spans="1:13" ht="12.75">
      <c r="A22" s="7">
        <v>12</v>
      </c>
      <c r="B22" s="33" t="s">
        <v>290</v>
      </c>
      <c r="C22" s="34" t="s">
        <v>181</v>
      </c>
      <c r="D22" s="1">
        <v>10108</v>
      </c>
      <c r="E22" s="7"/>
      <c r="F22" s="7"/>
      <c r="G22" s="34"/>
      <c r="H22" s="17"/>
      <c r="I22" s="7"/>
      <c r="J22" s="18"/>
      <c r="M22" s="1"/>
    </row>
    <row r="23" spans="1:13" ht="12.75">
      <c r="A23" s="7">
        <v>13</v>
      </c>
      <c r="B23" s="26" t="s">
        <v>272</v>
      </c>
      <c r="C23" s="9" t="s">
        <v>42</v>
      </c>
      <c r="D23" s="1">
        <v>9370</v>
      </c>
      <c r="F23" s="7"/>
      <c r="G23" s="9"/>
      <c r="H23" s="17"/>
      <c r="I23" s="7"/>
      <c r="J23" s="18"/>
      <c r="M23" s="1"/>
    </row>
    <row r="24" spans="1:13" ht="12.75">
      <c r="A24" s="7">
        <v>14</v>
      </c>
      <c r="B24" s="26" t="s">
        <v>130</v>
      </c>
      <c r="C24" s="9" t="s">
        <v>286</v>
      </c>
      <c r="D24" s="1">
        <v>9216</v>
      </c>
      <c r="F24" s="7"/>
      <c r="G24" s="9"/>
      <c r="H24" s="17"/>
      <c r="I24" s="7"/>
      <c r="J24" s="18"/>
      <c r="M24" s="1"/>
    </row>
    <row r="25" spans="1:13" ht="12.75">
      <c r="A25" s="7">
        <v>15</v>
      </c>
      <c r="B25" t="s">
        <v>289</v>
      </c>
      <c r="C25" t="s">
        <v>227</v>
      </c>
      <c r="D25" s="1">
        <v>8513</v>
      </c>
      <c r="H25" s="7"/>
      <c r="I25" s="7"/>
      <c r="J25" s="18"/>
      <c r="M25" s="1"/>
    </row>
    <row r="26" spans="1:13" ht="12.75">
      <c r="A26" s="7">
        <v>16</v>
      </c>
      <c r="B26" s="33" t="s">
        <v>118</v>
      </c>
      <c r="C26" s="34" t="s">
        <v>116</v>
      </c>
      <c r="D26" s="1">
        <v>6316</v>
      </c>
      <c r="E26" s="7"/>
      <c r="F26" s="7"/>
      <c r="G26" s="7"/>
      <c r="H26" s="32"/>
      <c r="L26" s="7"/>
      <c r="M26" s="1"/>
    </row>
    <row r="27" spans="1:13" ht="12.75">
      <c r="A27" s="7">
        <v>17</v>
      </c>
      <c r="B27" s="33" t="s">
        <v>324</v>
      </c>
      <c r="C27" s="34" t="s">
        <v>30</v>
      </c>
      <c r="D27" s="1">
        <v>3602</v>
      </c>
      <c r="E27" s="7"/>
      <c r="F27" s="7"/>
      <c r="G27" s="7"/>
      <c r="H27" s="32"/>
      <c r="I27" s="7"/>
      <c r="J27" s="1"/>
      <c r="L27" s="7"/>
      <c r="M27" s="1"/>
    </row>
    <row r="28" ht="12.75">
      <c r="D28" s="1">
        <f>SUM(D11:D27)</f>
        <v>187180</v>
      </c>
    </row>
  </sheetData>
  <sheetProtection selectLockedCells="1" selectUnlockedCells="1"/>
  <mergeCells count="6">
    <mergeCell ref="H2:J2"/>
    <mergeCell ref="H3:J3"/>
    <mergeCell ref="H4:I4"/>
    <mergeCell ref="H5:I5"/>
    <mergeCell ref="H7:I7"/>
    <mergeCell ref="H8:I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G17" sqref="G17"/>
    </sheetView>
  </sheetViews>
  <sheetFormatPr defaultColWidth="8.00390625" defaultRowHeight="12.75"/>
  <cols>
    <col min="1" max="1" width="8.28125" style="0" customWidth="1"/>
    <col min="2" max="2" width="32.421875" style="0" customWidth="1"/>
    <col min="3" max="3" width="16.140625" style="0" customWidth="1"/>
    <col min="4" max="4" width="7.57421875" style="1" customWidth="1"/>
    <col min="5" max="5" width="6.00390625" style="0" customWidth="1"/>
    <col min="6" max="6" width="11.57421875" style="0" customWidth="1"/>
    <col min="7" max="7" width="16.57421875" style="0" customWidth="1"/>
    <col min="8" max="8" width="9.57421875" style="0" customWidth="1"/>
    <col min="9" max="9" width="6.421875" style="0" customWidth="1"/>
    <col min="10" max="10" width="8.00390625" style="0" customWidth="1"/>
    <col min="11" max="11" width="9.140625" style="0" customWidth="1"/>
    <col min="12" max="12" width="14.28125" style="0" customWidth="1"/>
    <col min="13" max="16384" width="9.140625" style="0" customWidth="1"/>
  </cols>
  <sheetData>
    <row r="1" spans="1:2" ht="21" customHeight="1">
      <c r="A1" s="2">
        <v>19</v>
      </c>
      <c r="B1" s="3" t="s">
        <v>349</v>
      </c>
    </row>
    <row r="2" spans="1:10" ht="12.75" customHeight="1">
      <c r="A2" s="4"/>
      <c r="B2" t="s">
        <v>350</v>
      </c>
      <c r="C2" s="5" t="s">
        <v>2</v>
      </c>
      <c r="D2" s="6">
        <v>13</v>
      </c>
      <c r="F2" s="7" t="s">
        <v>351</v>
      </c>
      <c r="G2" t="s">
        <v>169</v>
      </c>
      <c r="H2" s="36" t="s">
        <v>265</v>
      </c>
      <c r="I2" s="36"/>
      <c r="J2" s="36"/>
    </row>
    <row r="3" spans="1:10" ht="12.75">
      <c r="A3" s="8"/>
      <c r="B3" t="s">
        <v>260</v>
      </c>
      <c r="C3" s="5" t="s">
        <v>6</v>
      </c>
      <c r="D3" s="6">
        <v>16</v>
      </c>
      <c r="F3" s="7" t="s">
        <v>352</v>
      </c>
      <c r="G3" t="s">
        <v>171</v>
      </c>
      <c r="H3" s="36" t="s">
        <v>316</v>
      </c>
      <c r="I3" s="36"/>
      <c r="J3" s="36"/>
    </row>
    <row r="4" spans="1:9" ht="12.75">
      <c r="A4" s="8"/>
      <c r="C4" s="9" t="s">
        <v>11</v>
      </c>
      <c r="D4" s="6">
        <v>7</v>
      </c>
      <c r="F4" s="7" t="s">
        <v>353</v>
      </c>
      <c r="G4" t="s">
        <v>354</v>
      </c>
      <c r="H4" s="36" t="s">
        <v>355</v>
      </c>
      <c r="I4" s="36"/>
    </row>
    <row r="5" spans="1:9" ht="12.75">
      <c r="A5" s="8"/>
      <c r="B5" t="s">
        <v>308</v>
      </c>
      <c r="C5" s="9" t="s">
        <v>14</v>
      </c>
      <c r="D5" s="6">
        <v>10</v>
      </c>
      <c r="F5" s="7" t="s">
        <v>356</v>
      </c>
      <c r="G5" t="s">
        <v>357</v>
      </c>
      <c r="H5" s="36" t="s">
        <v>358</v>
      </c>
      <c r="I5" s="36"/>
    </row>
    <row r="6" spans="1:8" ht="12.75">
      <c r="A6" s="8"/>
      <c r="C6" s="9"/>
      <c r="D6" s="6"/>
      <c r="F6" s="7" t="s">
        <v>359</v>
      </c>
      <c r="G6" t="s">
        <v>360</v>
      </c>
      <c r="H6" t="s">
        <v>361</v>
      </c>
    </row>
    <row r="7" spans="1:9" ht="12.75">
      <c r="A7" s="8"/>
      <c r="C7" s="9"/>
      <c r="D7" s="6"/>
      <c r="F7" s="7" t="s">
        <v>362</v>
      </c>
      <c r="G7" t="s">
        <v>336</v>
      </c>
      <c r="H7" s="36" t="s">
        <v>363</v>
      </c>
      <c r="I7" s="36"/>
    </row>
    <row r="8" spans="1:9" ht="12.75">
      <c r="A8" s="8"/>
      <c r="C8" s="9"/>
      <c r="D8" s="6"/>
      <c r="F8" s="7" t="s">
        <v>364</v>
      </c>
      <c r="G8" t="s">
        <v>365</v>
      </c>
      <c r="H8" s="36" t="s">
        <v>366</v>
      </c>
      <c r="I8" s="36"/>
    </row>
    <row r="9" ht="12.75">
      <c r="D9"/>
    </row>
    <row r="10" spans="1:10" ht="12.75">
      <c r="A10" s="3" t="s">
        <v>21</v>
      </c>
      <c r="B10" s="3" t="s">
        <v>22</v>
      </c>
      <c r="C10" s="11" t="s">
        <v>23</v>
      </c>
      <c r="D10" s="2" t="s">
        <v>24</v>
      </c>
      <c r="E10" s="7">
        <v>1996</v>
      </c>
      <c r="F10" s="12" t="s">
        <v>25</v>
      </c>
      <c r="G10" s="11" t="s">
        <v>23</v>
      </c>
      <c r="H10" s="2" t="s">
        <v>26</v>
      </c>
      <c r="I10" s="2" t="s">
        <v>27</v>
      </c>
      <c r="J10" s="13" t="s">
        <v>28</v>
      </c>
    </row>
    <row r="11" spans="1:13" ht="12.75">
      <c r="A11" s="14">
        <v>1</v>
      </c>
      <c r="B11" s="15" t="s">
        <v>36</v>
      </c>
      <c r="C11" s="16" t="s">
        <v>267</v>
      </c>
      <c r="D11" s="1">
        <v>11455</v>
      </c>
      <c r="E11" s="7"/>
      <c r="F11" s="7">
        <v>1</v>
      </c>
      <c r="G11" s="9" t="s">
        <v>267</v>
      </c>
      <c r="H11" s="17">
        <f aca="true" t="shared" si="0" ref="H11:H20">J11/I11/$D$3</f>
        <v>715.9375</v>
      </c>
      <c r="I11" s="7">
        <f aca="true" t="shared" si="1" ref="I11:I20">COUNTIF($C$11:$D$24,G11)</f>
        <v>1</v>
      </c>
      <c r="J11" s="18">
        <f aca="true" t="shared" si="2" ref="J11:J20">SUMIF($C$11:$D$24,G11,$D$11:$D$24)</f>
        <v>11455</v>
      </c>
      <c r="M11" s="1"/>
    </row>
    <row r="12" spans="1:13" ht="12.75">
      <c r="A12" s="19">
        <v>2</v>
      </c>
      <c r="B12" s="20" t="s">
        <v>76</v>
      </c>
      <c r="C12" s="21" t="s">
        <v>42</v>
      </c>
      <c r="D12" s="1">
        <v>11416</v>
      </c>
      <c r="E12" s="7" t="s">
        <v>367</v>
      </c>
      <c r="F12" s="7">
        <v>2</v>
      </c>
      <c r="G12" s="34" t="s">
        <v>181</v>
      </c>
      <c r="H12" s="17">
        <f t="shared" si="0"/>
        <v>701.6875</v>
      </c>
      <c r="I12" s="7">
        <f t="shared" si="1"/>
        <v>1</v>
      </c>
      <c r="J12" s="18">
        <f t="shared" si="2"/>
        <v>11227</v>
      </c>
      <c r="M12" s="1"/>
    </row>
    <row r="13" spans="1:13" ht="12.75">
      <c r="A13" s="23">
        <v>3</v>
      </c>
      <c r="B13" s="24" t="s">
        <v>61</v>
      </c>
      <c r="C13" s="25" t="s">
        <v>44</v>
      </c>
      <c r="D13" s="1">
        <v>11350</v>
      </c>
      <c r="E13" s="7" t="s">
        <v>110</v>
      </c>
      <c r="F13" s="7">
        <v>3</v>
      </c>
      <c r="G13" s="9" t="s">
        <v>42</v>
      </c>
      <c r="H13" s="17">
        <f t="shared" si="0"/>
        <v>686.03125</v>
      </c>
      <c r="I13" s="7">
        <f t="shared" si="1"/>
        <v>2</v>
      </c>
      <c r="J13" s="18">
        <f t="shared" si="2"/>
        <v>21953</v>
      </c>
      <c r="M13" s="1"/>
    </row>
    <row r="14" spans="1:13" ht="12.75">
      <c r="A14" s="7">
        <v>4</v>
      </c>
      <c r="B14" s="33" t="s">
        <v>290</v>
      </c>
      <c r="C14" s="34" t="s">
        <v>181</v>
      </c>
      <c r="D14" s="1">
        <v>11227</v>
      </c>
      <c r="E14" s="7" t="s">
        <v>284</v>
      </c>
      <c r="F14" s="7">
        <v>4</v>
      </c>
      <c r="G14" s="9" t="s">
        <v>88</v>
      </c>
      <c r="H14" s="17">
        <f t="shared" si="0"/>
        <v>672.1875</v>
      </c>
      <c r="I14" s="7">
        <f t="shared" si="1"/>
        <v>1</v>
      </c>
      <c r="J14" s="18">
        <f t="shared" si="2"/>
        <v>10755</v>
      </c>
      <c r="L14" s="7"/>
      <c r="M14" s="1"/>
    </row>
    <row r="15" spans="1:13" ht="12.75">
      <c r="A15" s="7">
        <v>5</v>
      </c>
      <c r="B15" s="33" t="s">
        <v>199</v>
      </c>
      <c r="C15" s="34" t="s">
        <v>88</v>
      </c>
      <c r="D15" s="1">
        <v>10755</v>
      </c>
      <c r="E15" s="7" t="s">
        <v>249</v>
      </c>
      <c r="F15" s="7">
        <v>5</v>
      </c>
      <c r="G15" s="9" t="s">
        <v>44</v>
      </c>
      <c r="H15" s="17">
        <f t="shared" si="0"/>
        <v>624.5416666666666</v>
      </c>
      <c r="I15" s="7">
        <f t="shared" si="1"/>
        <v>3</v>
      </c>
      <c r="J15" s="18">
        <f t="shared" si="2"/>
        <v>29978</v>
      </c>
      <c r="L15" s="7"/>
      <c r="M15" s="1"/>
    </row>
    <row r="16" spans="1:13" ht="12.75">
      <c r="A16" s="7">
        <v>6</v>
      </c>
      <c r="B16" s="33" t="s">
        <v>270</v>
      </c>
      <c r="C16" s="34" t="s">
        <v>42</v>
      </c>
      <c r="D16" s="1">
        <v>10537</v>
      </c>
      <c r="E16" s="7"/>
      <c r="F16" s="7">
        <v>6</v>
      </c>
      <c r="G16" s="9" t="s">
        <v>227</v>
      </c>
      <c r="H16" s="17">
        <f t="shared" si="0"/>
        <v>545.8125</v>
      </c>
      <c r="I16" s="7">
        <f t="shared" si="1"/>
        <v>1</v>
      </c>
      <c r="J16" s="18">
        <f t="shared" si="2"/>
        <v>8733</v>
      </c>
      <c r="L16" s="7"/>
      <c r="M16" s="1"/>
    </row>
    <row r="17" spans="1:13" ht="12.75">
      <c r="A17" s="7">
        <v>7</v>
      </c>
      <c r="B17" s="33" t="s">
        <v>253</v>
      </c>
      <c r="C17" s="34" t="s">
        <v>44</v>
      </c>
      <c r="D17" s="1">
        <v>10299</v>
      </c>
      <c r="E17" s="7"/>
      <c r="F17" s="7">
        <v>7</v>
      </c>
      <c r="G17" s="34" t="s">
        <v>212</v>
      </c>
      <c r="H17" s="17">
        <f t="shared" si="0"/>
        <v>521.75</v>
      </c>
      <c r="I17" s="7">
        <f t="shared" si="1"/>
        <v>1</v>
      </c>
      <c r="J17" s="18">
        <f t="shared" si="2"/>
        <v>8348</v>
      </c>
      <c r="L17" s="7"/>
      <c r="M17" s="1"/>
    </row>
    <row r="18" spans="1:13" ht="12.75">
      <c r="A18" s="7">
        <v>8</v>
      </c>
      <c r="B18" s="26" t="s">
        <v>320</v>
      </c>
      <c r="C18" s="9" t="s">
        <v>227</v>
      </c>
      <c r="D18" s="1">
        <v>8733</v>
      </c>
      <c r="E18" s="7"/>
      <c r="F18" s="7">
        <v>8</v>
      </c>
      <c r="G18" s="34" t="s">
        <v>286</v>
      </c>
      <c r="H18" s="17">
        <f t="shared" si="0"/>
        <v>491.4375</v>
      </c>
      <c r="I18" s="7">
        <f t="shared" si="1"/>
        <v>1</v>
      </c>
      <c r="J18" s="18">
        <f t="shared" si="2"/>
        <v>7863</v>
      </c>
      <c r="M18" s="1"/>
    </row>
    <row r="19" spans="1:13" ht="12.75">
      <c r="A19" s="7">
        <v>9</v>
      </c>
      <c r="B19" s="33" t="s">
        <v>194</v>
      </c>
      <c r="C19" s="34" t="s">
        <v>212</v>
      </c>
      <c r="D19" s="1">
        <v>8348</v>
      </c>
      <c r="E19" s="7"/>
      <c r="F19" s="7">
        <v>9</v>
      </c>
      <c r="G19" s="9" t="s">
        <v>116</v>
      </c>
      <c r="H19" s="17">
        <f t="shared" si="0"/>
        <v>483.875</v>
      </c>
      <c r="I19" s="7">
        <f t="shared" si="1"/>
        <v>1</v>
      </c>
      <c r="J19" s="18">
        <f t="shared" si="2"/>
        <v>7742</v>
      </c>
      <c r="M19" s="1"/>
    </row>
    <row r="20" spans="1:13" ht="12.75">
      <c r="A20" s="7">
        <v>10</v>
      </c>
      <c r="B20" s="33" t="s">
        <v>347</v>
      </c>
      <c r="C20" s="34" t="s">
        <v>44</v>
      </c>
      <c r="D20" s="1">
        <v>8329</v>
      </c>
      <c r="E20" s="7"/>
      <c r="F20" s="7">
        <v>10</v>
      </c>
      <c r="G20" s="9" t="s">
        <v>30</v>
      </c>
      <c r="H20" s="17">
        <f t="shared" si="0"/>
        <v>135.125</v>
      </c>
      <c r="I20" s="7">
        <f t="shared" si="1"/>
        <v>1</v>
      </c>
      <c r="J20" s="18">
        <f t="shared" si="2"/>
        <v>2162</v>
      </c>
      <c r="M20" s="1"/>
    </row>
    <row r="21" spans="1:13" ht="12.75">
      <c r="A21" s="7">
        <v>11</v>
      </c>
      <c r="B21" s="33" t="s">
        <v>130</v>
      </c>
      <c r="C21" s="34" t="s">
        <v>286</v>
      </c>
      <c r="D21" s="1">
        <v>7863</v>
      </c>
      <c r="E21" s="7"/>
      <c r="F21" s="7"/>
      <c r="G21" s="34"/>
      <c r="H21" s="17"/>
      <c r="I21" s="7">
        <f>SUM(I11:I20)</f>
        <v>13</v>
      </c>
      <c r="J21" s="18">
        <f>SUM(J11:J20)</f>
        <v>120216</v>
      </c>
      <c r="M21" s="1"/>
    </row>
    <row r="22" spans="1:13" ht="12.75">
      <c r="A22" s="7">
        <v>12</v>
      </c>
      <c r="B22" s="33" t="s">
        <v>118</v>
      </c>
      <c r="C22" s="34" t="s">
        <v>116</v>
      </c>
      <c r="D22" s="1">
        <v>7742</v>
      </c>
      <c r="E22" s="7"/>
      <c r="F22" s="7"/>
      <c r="G22" s="34"/>
      <c r="H22" s="17"/>
      <c r="I22" s="7"/>
      <c r="J22" s="18"/>
      <c r="M22" s="1"/>
    </row>
    <row r="23" spans="1:13" ht="12.75">
      <c r="A23" s="7">
        <v>13</v>
      </c>
      <c r="B23" s="26" t="s">
        <v>324</v>
      </c>
      <c r="C23" s="9" t="s">
        <v>30</v>
      </c>
      <c r="D23" s="1">
        <v>2162</v>
      </c>
      <c r="E23" s="7"/>
      <c r="F23" s="7"/>
      <c r="G23" s="9"/>
      <c r="H23" s="17"/>
      <c r="I23" s="7"/>
      <c r="J23" s="18"/>
      <c r="M23" s="1"/>
    </row>
    <row r="24" ht="12.75">
      <c r="D24" s="1">
        <f>SUM(D11:D23)</f>
        <v>120216</v>
      </c>
    </row>
  </sheetData>
  <sheetProtection selectLockedCells="1" selectUnlockedCells="1"/>
  <mergeCells count="6">
    <mergeCell ref="H2:J2"/>
    <mergeCell ref="H3:J3"/>
    <mergeCell ref="H4:I4"/>
    <mergeCell ref="H5:I5"/>
    <mergeCell ref="H7:I7"/>
    <mergeCell ref="H8:I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C19" sqref="C19"/>
    </sheetView>
  </sheetViews>
  <sheetFormatPr defaultColWidth="8.00390625" defaultRowHeight="12.75"/>
  <cols>
    <col min="1" max="1" width="8.28125" style="0" customWidth="1"/>
    <col min="2" max="2" width="32.421875" style="0" customWidth="1"/>
    <col min="3" max="3" width="14.421875" style="0" customWidth="1"/>
    <col min="4" max="4" width="6.421875" style="1" customWidth="1"/>
    <col min="5" max="5" width="6.00390625" style="0" customWidth="1"/>
    <col min="6" max="6" width="11.140625" style="0" customWidth="1"/>
    <col min="7" max="7" width="14.57421875" style="0" customWidth="1"/>
    <col min="8" max="8" width="9.57421875" style="0" customWidth="1"/>
    <col min="9" max="9" width="6.421875" style="0" customWidth="1"/>
    <col min="10" max="10" width="6.28125" style="0" customWidth="1"/>
    <col min="11" max="11" width="9.140625" style="0" customWidth="1"/>
    <col min="12" max="12" width="14.28125" style="0" customWidth="1"/>
    <col min="13" max="16384" width="9.140625" style="0" customWidth="1"/>
  </cols>
  <sheetData>
    <row r="1" spans="1:2" ht="21" customHeight="1">
      <c r="A1" s="2">
        <v>2</v>
      </c>
      <c r="B1" s="3" t="s">
        <v>55</v>
      </c>
    </row>
    <row r="2" spans="1:8" ht="12.75" customHeight="1">
      <c r="A2" s="4"/>
      <c r="B2" t="s">
        <v>56</v>
      </c>
      <c r="C2" s="5" t="s">
        <v>2</v>
      </c>
      <c r="D2" s="6">
        <v>12</v>
      </c>
      <c r="F2" s="7" t="s">
        <v>3</v>
      </c>
      <c r="G2" t="s">
        <v>4</v>
      </c>
      <c r="H2" t="s">
        <v>9</v>
      </c>
    </row>
    <row r="3" spans="1:8" ht="12.75">
      <c r="A3" s="8"/>
      <c r="B3" t="s">
        <v>57</v>
      </c>
      <c r="C3" s="5" t="s">
        <v>6</v>
      </c>
      <c r="D3" s="6">
        <v>3</v>
      </c>
      <c r="F3" s="7" t="s">
        <v>7</v>
      </c>
      <c r="G3" t="s">
        <v>8</v>
      </c>
      <c r="H3" t="s">
        <v>9</v>
      </c>
    </row>
    <row r="4" spans="1:8" ht="12.75">
      <c r="A4" s="8"/>
      <c r="B4" t="s">
        <v>58</v>
      </c>
      <c r="C4" s="9" t="s">
        <v>11</v>
      </c>
      <c r="D4" s="6">
        <v>3</v>
      </c>
      <c r="F4" s="7" t="s">
        <v>15</v>
      </c>
      <c r="G4" t="s">
        <v>16</v>
      </c>
      <c r="H4" t="s">
        <v>59</v>
      </c>
    </row>
    <row r="5" spans="1:6" ht="12.75">
      <c r="A5" s="8"/>
      <c r="C5" s="9" t="s">
        <v>14</v>
      </c>
      <c r="D5" s="6">
        <v>9</v>
      </c>
      <c r="F5" s="7"/>
    </row>
    <row r="6" ht="12.75">
      <c r="D6"/>
    </row>
    <row r="7" spans="1:10" ht="12.75">
      <c r="A7" s="3" t="s">
        <v>21</v>
      </c>
      <c r="B7" s="3" t="s">
        <v>22</v>
      </c>
      <c r="C7" s="11" t="s">
        <v>23</v>
      </c>
      <c r="D7" s="2" t="s">
        <v>24</v>
      </c>
      <c r="E7" s="7">
        <v>1979</v>
      </c>
      <c r="F7" s="12" t="s">
        <v>25</v>
      </c>
      <c r="G7" s="11" t="s">
        <v>23</v>
      </c>
      <c r="H7" s="2" t="s">
        <v>26</v>
      </c>
      <c r="I7" s="2" t="s">
        <v>27</v>
      </c>
      <c r="J7" s="13" t="s">
        <v>28</v>
      </c>
    </row>
    <row r="8" spans="1:13" ht="12.75">
      <c r="A8" s="14">
        <v>1</v>
      </c>
      <c r="B8" s="15" t="s">
        <v>33</v>
      </c>
      <c r="C8" s="16" t="s">
        <v>30</v>
      </c>
      <c r="D8" s="1">
        <v>2475</v>
      </c>
      <c r="E8" s="7" t="s">
        <v>60</v>
      </c>
      <c r="F8" s="7">
        <v>1</v>
      </c>
      <c r="G8" s="9" t="s">
        <v>42</v>
      </c>
      <c r="H8" s="17">
        <f aca="true" t="shared" si="0" ref="H8:H16">J8/I8/$D$3</f>
        <v>708.3333333333334</v>
      </c>
      <c r="I8" s="7">
        <f aca="true" t="shared" si="1" ref="I8:I16">COUNTIF($C$8:$D$120,G8)</f>
        <v>1</v>
      </c>
      <c r="J8" s="18">
        <f aca="true" t="shared" si="2" ref="J8:J16">SUMIF($C$8:$D$120,G8,$D$8:$D$120)</f>
        <v>2125</v>
      </c>
      <c r="M8" s="1"/>
    </row>
    <row r="9" spans="1:13" ht="12.75">
      <c r="A9" s="19">
        <v>2</v>
      </c>
      <c r="B9" s="20" t="s">
        <v>61</v>
      </c>
      <c r="C9" s="21" t="s">
        <v>44</v>
      </c>
      <c r="D9" s="1">
        <v>2271</v>
      </c>
      <c r="E9" s="7" t="s">
        <v>62</v>
      </c>
      <c r="F9" s="7">
        <v>2</v>
      </c>
      <c r="G9" s="9" t="s">
        <v>37</v>
      </c>
      <c r="H9" s="17">
        <f t="shared" si="0"/>
        <v>676.6666666666666</v>
      </c>
      <c r="I9" s="7">
        <f t="shared" si="1"/>
        <v>1</v>
      </c>
      <c r="J9" s="18">
        <f t="shared" si="2"/>
        <v>2030</v>
      </c>
      <c r="M9" s="1"/>
    </row>
    <row r="10" spans="1:13" ht="12.75">
      <c r="A10" s="23">
        <v>3</v>
      </c>
      <c r="B10" s="24" t="s">
        <v>63</v>
      </c>
      <c r="C10" s="25" t="s">
        <v>42</v>
      </c>
      <c r="D10" s="1">
        <v>2125</v>
      </c>
      <c r="E10" s="7" t="s">
        <v>64</v>
      </c>
      <c r="F10" s="7">
        <v>3</v>
      </c>
      <c r="G10" s="9" t="s">
        <v>44</v>
      </c>
      <c r="H10" s="17">
        <f t="shared" si="0"/>
        <v>673.5</v>
      </c>
      <c r="I10" s="7">
        <f t="shared" si="1"/>
        <v>2</v>
      </c>
      <c r="J10" s="18">
        <f t="shared" si="2"/>
        <v>4041</v>
      </c>
      <c r="M10" s="1"/>
    </row>
    <row r="11" spans="1:13" ht="12.75">
      <c r="A11" s="7">
        <v>4</v>
      </c>
      <c r="B11" s="26" t="s">
        <v>65</v>
      </c>
      <c r="C11" s="9" t="s">
        <v>37</v>
      </c>
      <c r="D11" s="1">
        <v>2030</v>
      </c>
      <c r="E11" s="7"/>
      <c r="F11" s="7">
        <v>4</v>
      </c>
      <c r="G11" s="9" t="s">
        <v>30</v>
      </c>
      <c r="H11" s="17">
        <f t="shared" si="0"/>
        <v>609.4444444444445</v>
      </c>
      <c r="I11" s="7">
        <f t="shared" si="1"/>
        <v>3</v>
      </c>
      <c r="J11" s="18">
        <f t="shared" si="2"/>
        <v>5485</v>
      </c>
      <c r="L11" s="7"/>
      <c r="M11" s="1"/>
    </row>
    <row r="12" spans="1:13" ht="12.75">
      <c r="A12" s="7">
        <v>5</v>
      </c>
      <c r="B12" s="26" t="s">
        <v>29</v>
      </c>
      <c r="C12" s="9" t="s">
        <v>30</v>
      </c>
      <c r="D12" s="1">
        <v>1950</v>
      </c>
      <c r="E12" s="7"/>
      <c r="F12" s="7">
        <v>5</v>
      </c>
      <c r="G12" s="22" t="s">
        <v>66</v>
      </c>
      <c r="H12" s="17">
        <f t="shared" si="0"/>
        <v>582</v>
      </c>
      <c r="I12" s="7">
        <f t="shared" si="1"/>
        <v>1</v>
      </c>
      <c r="J12" s="18">
        <f t="shared" si="2"/>
        <v>1746</v>
      </c>
      <c r="L12" s="7"/>
      <c r="M12" s="1"/>
    </row>
    <row r="13" spans="1:13" ht="12.75">
      <c r="A13" s="7">
        <v>6</v>
      </c>
      <c r="B13" s="26" t="s">
        <v>43</v>
      </c>
      <c r="C13" s="9" t="s">
        <v>44</v>
      </c>
      <c r="D13" s="1">
        <v>1770</v>
      </c>
      <c r="E13" s="7"/>
      <c r="F13" s="7">
        <v>6</v>
      </c>
      <c r="G13" s="22" t="s">
        <v>40</v>
      </c>
      <c r="H13" s="17">
        <f t="shared" si="0"/>
        <v>574.3333333333334</v>
      </c>
      <c r="I13" s="7">
        <f t="shared" si="1"/>
        <v>1</v>
      </c>
      <c r="J13" s="18">
        <f t="shared" si="2"/>
        <v>1723</v>
      </c>
      <c r="L13" s="7"/>
      <c r="M13" s="1"/>
    </row>
    <row r="14" spans="1:13" ht="12.75">
      <c r="A14" s="7">
        <v>7</v>
      </c>
      <c r="B14" s="26" t="s">
        <v>67</v>
      </c>
      <c r="C14" s="9" t="s">
        <v>66</v>
      </c>
      <c r="D14" s="1">
        <v>1746</v>
      </c>
      <c r="F14" s="7">
        <v>7</v>
      </c>
      <c r="G14" s="9" t="s">
        <v>68</v>
      </c>
      <c r="H14" s="17">
        <f t="shared" si="0"/>
        <v>528.6666666666666</v>
      </c>
      <c r="I14" s="7">
        <f t="shared" si="1"/>
        <v>1</v>
      </c>
      <c r="J14" s="18">
        <f t="shared" si="2"/>
        <v>1586</v>
      </c>
      <c r="L14" s="7"/>
      <c r="M14" s="1"/>
    </row>
    <row r="15" spans="1:13" ht="12.75">
      <c r="A15" s="7">
        <v>8</v>
      </c>
      <c r="B15" s="26" t="s">
        <v>39</v>
      </c>
      <c r="C15" s="9" t="s">
        <v>40</v>
      </c>
      <c r="D15" s="1">
        <v>1723</v>
      </c>
      <c r="F15" s="7">
        <v>8</v>
      </c>
      <c r="G15" s="9" t="s">
        <v>52</v>
      </c>
      <c r="H15" s="17">
        <f t="shared" si="0"/>
        <v>407.6666666666667</v>
      </c>
      <c r="I15" s="7">
        <f t="shared" si="1"/>
        <v>1</v>
      </c>
      <c r="J15" s="18">
        <f t="shared" si="2"/>
        <v>1223</v>
      </c>
      <c r="M15" s="1"/>
    </row>
    <row r="16" spans="1:13" ht="12.75">
      <c r="A16" s="7">
        <v>9</v>
      </c>
      <c r="B16" s="26" t="s">
        <v>69</v>
      </c>
      <c r="C16" s="9" t="s">
        <v>68</v>
      </c>
      <c r="D16" s="1">
        <v>1586</v>
      </c>
      <c r="F16" s="7">
        <v>9</v>
      </c>
      <c r="G16" s="9" t="s">
        <v>46</v>
      </c>
      <c r="H16" s="17">
        <f t="shared" si="0"/>
        <v>119</v>
      </c>
      <c r="I16" s="7">
        <f t="shared" si="1"/>
        <v>1</v>
      </c>
      <c r="J16" s="18">
        <f t="shared" si="2"/>
        <v>357</v>
      </c>
      <c r="M16" s="1"/>
    </row>
    <row r="17" spans="1:13" ht="12.75">
      <c r="A17" s="7">
        <v>10</v>
      </c>
      <c r="B17" s="26" t="s">
        <v>51</v>
      </c>
      <c r="C17" s="9" t="s">
        <v>52</v>
      </c>
      <c r="D17" s="1">
        <v>1223</v>
      </c>
      <c r="F17" s="7"/>
      <c r="G17" s="9"/>
      <c r="H17" s="17"/>
      <c r="I17" s="7"/>
      <c r="J17" s="18"/>
      <c r="M17" s="1"/>
    </row>
    <row r="18" spans="1:13" ht="12.75">
      <c r="A18" s="7">
        <v>11</v>
      </c>
      <c r="B18" s="26" t="s">
        <v>49</v>
      </c>
      <c r="C18" s="9" t="s">
        <v>30</v>
      </c>
      <c r="D18" s="1">
        <v>1060</v>
      </c>
      <c r="F18" s="7"/>
      <c r="G18" s="9"/>
      <c r="H18" s="17"/>
      <c r="I18" s="7"/>
      <c r="J18" s="18"/>
      <c r="M18" s="1"/>
    </row>
    <row r="19" spans="1:13" ht="12.75">
      <c r="A19" s="7">
        <v>12</v>
      </c>
      <c r="B19" s="26" t="s">
        <v>70</v>
      </c>
      <c r="C19" s="9" t="s">
        <v>46</v>
      </c>
      <c r="D19" s="1">
        <v>357</v>
      </c>
      <c r="F19" s="7"/>
      <c r="G19" s="7"/>
      <c r="H19" s="17"/>
      <c r="I19" s="7"/>
      <c r="J19" s="27"/>
      <c r="M19" s="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G13" sqref="G13"/>
    </sheetView>
  </sheetViews>
  <sheetFormatPr defaultColWidth="8.00390625" defaultRowHeight="12.75"/>
  <cols>
    <col min="1" max="1" width="8.28125" style="0" customWidth="1"/>
    <col min="2" max="2" width="32.421875" style="0" customWidth="1"/>
    <col min="3" max="3" width="16.140625" style="0" customWidth="1"/>
    <col min="4" max="4" width="7.57421875" style="1" customWidth="1"/>
    <col min="5" max="5" width="6.00390625" style="0" customWidth="1"/>
    <col min="6" max="6" width="11.57421875" style="0" customWidth="1"/>
    <col min="7" max="7" width="16.57421875" style="0" customWidth="1"/>
    <col min="8" max="8" width="9.57421875" style="0" customWidth="1"/>
    <col min="9" max="9" width="6.421875" style="0" customWidth="1"/>
    <col min="10" max="10" width="8.00390625" style="0" customWidth="1"/>
    <col min="11" max="11" width="9.140625" style="0" customWidth="1"/>
    <col min="12" max="12" width="14.28125" style="0" customWidth="1"/>
    <col min="13" max="16384" width="9.140625" style="0" customWidth="1"/>
  </cols>
  <sheetData>
    <row r="1" spans="1:2" ht="21" customHeight="1">
      <c r="A1" s="2">
        <v>20</v>
      </c>
      <c r="B1" s="3" t="s">
        <v>368</v>
      </c>
    </row>
    <row r="2" spans="1:10" ht="12.75" customHeight="1">
      <c r="A2" s="4"/>
      <c r="B2" t="s">
        <v>149</v>
      </c>
      <c r="C2" s="5" t="s">
        <v>2</v>
      </c>
      <c r="D2" s="6">
        <v>16</v>
      </c>
      <c r="F2" s="7" t="s">
        <v>369</v>
      </c>
      <c r="G2" t="s">
        <v>169</v>
      </c>
      <c r="H2" s="36" t="s">
        <v>370</v>
      </c>
      <c r="I2" s="36"/>
      <c r="J2" s="36"/>
    </row>
    <row r="3" spans="1:10" ht="12.75">
      <c r="A3" s="8"/>
      <c r="B3" t="s">
        <v>371</v>
      </c>
      <c r="C3" s="5" t="s">
        <v>6</v>
      </c>
      <c r="D3" s="6">
        <v>8</v>
      </c>
      <c r="F3" s="7" t="s">
        <v>372</v>
      </c>
      <c r="G3" t="s">
        <v>171</v>
      </c>
      <c r="H3" s="36" t="s">
        <v>373</v>
      </c>
      <c r="I3" s="36"/>
      <c r="J3" s="36"/>
    </row>
    <row r="4" spans="1:9" ht="12.75">
      <c r="A4" s="8"/>
      <c r="C4" s="9" t="s">
        <v>11</v>
      </c>
      <c r="D4" s="6">
        <v>7</v>
      </c>
      <c r="F4" s="7" t="s">
        <v>374</v>
      </c>
      <c r="G4" t="s">
        <v>209</v>
      </c>
      <c r="H4" s="36" t="s">
        <v>259</v>
      </c>
      <c r="I4" s="36"/>
    </row>
    <row r="5" spans="1:9" ht="12.75">
      <c r="A5" s="8"/>
      <c r="B5" t="s">
        <v>308</v>
      </c>
      <c r="C5" s="9" t="s">
        <v>14</v>
      </c>
      <c r="D5" s="6">
        <v>8</v>
      </c>
      <c r="F5" s="7" t="s">
        <v>375</v>
      </c>
      <c r="G5" t="s">
        <v>283</v>
      </c>
      <c r="H5" s="36" t="s">
        <v>376</v>
      </c>
      <c r="I5" s="36"/>
    </row>
    <row r="6" ht="12.75">
      <c r="D6"/>
    </row>
    <row r="7" spans="1:10" ht="12.75">
      <c r="A7" s="3" t="s">
        <v>21</v>
      </c>
      <c r="B7" s="3" t="s">
        <v>22</v>
      </c>
      <c r="C7" s="11" t="s">
        <v>23</v>
      </c>
      <c r="D7" s="2" t="s">
        <v>24</v>
      </c>
      <c r="E7" s="7">
        <v>1997</v>
      </c>
      <c r="F7" s="12" t="s">
        <v>25</v>
      </c>
      <c r="G7" s="11" t="s">
        <v>23</v>
      </c>
      <c r="H7" s="2" t="s">
        <v>26</v>
      </c>
      <c r="I7" s="2" t="s">
        <v>27</v>
      </c>
      <c r="J7" s="13" t="s">
        <v>28</v>
      </c>
    </row>
    <row r="8" spans="1:13" ht="12.75">
      <c r="A8" s="14">
        <v>1</v>
      </c>
      <c r="B8" s="15" t="s">
        <v>251</v>
      </c>
      <c r="C8" s="16" t="s">
        <v>267</v>
      </c>
      <c r="D8" s="1">
        <v>6851</v>
      </c>
      <c r="E8" s="7" t="s">
        <v>377</v>
      </c>
      <c r="F8" s="7">
        <v>1</v>
      </c>
      <c r="G8" s="9" t="s">
        <v>267</v>
      </c>
      <c r="H8" s="17">
        <f aca="true" t="shared" si="0" ref="H8:H15">J8/I8/$D$3</f>
        <v>800.5</v>
      </c>
      <c r="I8" s="7">
        <f aca="true" t="shared" si="1" ref="I8:I15">COUNTIF($C$8:$D$24,G8)</f>
        <v>2</v>
      </c>
      <c r="J8" s="18">
        <f aca="true" t="shared" si="2" ref="J8:J15">SUMIF($C$8:$D$24,G8,$D$8:$D$24)</f>
        <v>12808</v>
      </c>
      <c r="M8" s="1"/>
    </row>
    <row r="9" spans="1:13" ht="12.75">
      <c r="A9" s="19">
        <v>2</v>
      </c>
      <c r="B9" s="20" t="s">
        <v>36</v>
      </c>
      <c r="C9" s="21" t="s">
        <v>267</v>
      </c>
      <c r="D9" s="1">
        <v>5957</v>
      </c>
      <c r="E9" s="38" t="s">
        <v>378</v>
      </c>
      <c r="F9" s="7">
        <v>2</v>
      </c>
      <c r="G9" s="9" t="s">
        <v>88</v>
      </c>
      <c r="H9" s="17">
        <f t="shared" si="0"/>
        <v>661.6875</v>
      </c>
      <c r="I9" s="7">
        <f t="shared" si="1"/>
        <v>2</v>
      </c>
      <c r="J9" s="18">
        <f t="shared" si="2"/>
        <v>10587</v>
      </c>
      <c r="M9" s="1"/>
    </row>
    <row r="10" spans="1:13" ht="12.75">
      <c r="A10" s="23">
        <v>3</v>
      </c>
      <c r="B10" s="24" t="s">
        <v>347</v>
      </c>
      <c r="C10" s="25" t="s">
        <v>44</v>
      </c>
      <c r="D10" s="1">
        <v>5603</v>
      </c>
      <c r="E10" s="7" t="s">
        <v>379</v>
      </c>
      <c r="F10" s="7">
        <v>3</v>
      </c>
      <c r="G10" s="34" t="s">
        <v>181</v>
      </c>
      <c r="H10" s="17">
        <f t="shared" si="0"/>
        <v>621.25</v>
      </c>
      <c r="I10" s="7">
        <f t="shared" si="1"/>
        <v>1</v>
      </c>
      <c r="J10" s="18">
        <f t="shared" si="2"/>
        <v>4970</v>
      </c>
      <c r="M10" s="1"/>
    </row>
    <row r="11" spans="1:13" ht="12.75">
      <c r="A11" s="7">
        <v>4</v>
      </c>
      <c r="B11" s="33" t="s">
        <v>199</v>
      </c>
      <c r="C11" s="34" t="s">
        <v>88</v>
      </c>
      <c r="D11" s="1">
        <v>5424</v>
      </c>
      <c r="E11" s="7" t="s">
        <v>380</v>
      </c>
      <c r="F11" s="7">
        <v>4</v>
      </c>
      <c r="G11" s="9" t="s">
        <v>44</v>
      </c>
      <c r="H11" s="17">
        <f t="shared" si="0"/>
        <v>575.7916666666666</v>
      </c>
      <c r="I11" s="7">
        <f t="shared" si="1"/>
        <v>3</v>
      </c>
      <c r="J11" s="18">
        <f t="shared" si="2"/>
        <v>13819</v>
      </c>
      <c r="L11" s="7"/>
      <c r="M11" s="1"/>
    </row>
    <row r="12" spans="1:13" ht="12.75">
      <c r="A12" s="7">
        <v>5</v>
      </c>
      <c r="B12" s="33" t="s">
        <v>219</v>
      </c>
      <c r="C12" s="34" t="s">
        <v>88</v>
      </c>
      <c r="D12" s="1">
        <v>5163</v>
      </c>
      <c r="E12" s="7"/>
      <c r="F12" s="7">
        <v>5</v>
      </c>
      <c r="G12" s="9" t="s">
        <v>227</v>
      </c>
      <c r="H12" s="17">
        <f t="shared" si="0"/>
        <v>505.1875</v>
      </c>
      <c r="I12" s="7">
        <f t="shared" si="1"/>
        <v>2</v>
      </c>
      <c r="J12" s="18">
        <f t="shared" si="2"/>
        <v>8083</v>
      </c>
      <c r="L12" s="7"/>
      <c r="M12" s="1"/>
    </row>
    <row r="13" spans="1:13" ht="12.75">
      <c r="A13" s="7">
        <v>6</v>
      </c>
      <c r="B13" s="33" t="s">
        <v>290</v>
      </c>
      <c r="C13" s="34" t="s">
        <v>181</v>
      </c>
      <c r="D13" s="1">
        <v>4970</v>
      </c>
      <c r="E13" s="7"/>
      <c r="F13" s="7">
        <v>6</v>
      </c>
      <c r="G13" s="34" t="s">
        <v>212</v>
      </c>
      <c r="H13" s="17">
        <f t="shared" si="0"/>
        <v>438.25</v>
      </c>
      <c r="I13" s="7">
        <f t="shared" si="1"/>
        <v>1</v>
      </c>
      <c r="J13" s="18">
        <f t="shared" si="2"/>
        <v>3506</v>
      </c>
      <c r="L13" s="7"/>
      <c r="M13" s="1"/>
    </row>
    <row r="14" spans="1:13" ht="12.75">
      <c r="A14" s="7">
        <v>7</v>
      </c>
      <c r="B14" s="33" t="s">
        <v>76</v>
      </c>
      <c r="C14" s="34" t="s">
        <v>42</v>
      </c>
      <c r="D14" s="1">
        <v>4783</v>
      </c>
      <c r="E14" s="7"/>
      <c r="F14" s="7">
        <v>7</v>
      </c>
      <c r="G14" s="9" t="s">
        <v>42</v>
      </c>
      <c r="H14" s="17">
        <f t="shared" si="0"/>
        <v>435.78125</v>
      </c>
      <c r="I14" s="7">
        <f t="shared" si="1"/>
        <v>4</v>
      </c>
      <c r="J14" s="18">
        <f t="shared" si="2"/>
        <v>13945</v>
      </c>
      <c r="L14" s="7"/>
      <c r="M14" s="1"/>
    </row>
    <row r="15" spans="1:13" ht="12.75">
      <c r="A15" s="7">
        <v>8</v>
      </c>
      <c r="B15" s="26" t="s">
        <v>253</v>
      </c>
      <c r="C15" s="9" t="s">
        <v>44</v>
      </c>
      <c r="D15" s="1">
        <v>4484</v>
      </c>
      <c r="E15" s="7"/>
      <c r="F15" s="7">
        <v>8</v>
      </c>
      <c r="G15" s="9" t="s">
        <v>381</v>
      </c>
      <c r="H15" s="17">
        <f t="shared" si="0"/>
        <v>286.125</v>
      </c>
      <c r="I15" s="7">
        <f t="shared" si="1"/>
        <v>1</v>
      </c>
      <c r="J15" s="18">
        <f t="shared" si="2"/>
        <v>2289</v>
      </c>
      <c r="M15" s="1"/>
    </row>
    <row r="16" spans="1:13" ht="12.75">
      <c r="A16" s="7">
        <v>9</v>
      </c>
      <c r="B16" s="33" t="s">
        <v>320</v>
      </c>
      <c r="C16" s="34" t="s">
        <v>227</v>
      </c>
      <c r="D16" s="1">
        <v>4348</v>
      </c>
      <c r="E16" s="7"/>
      <c r="F16" s="7"/>
      <c r="G16" s="9"/>
      <c r="H16" s="17"/>
      <c r="I16" s="7">
        <f>SUM(I8:I15)</f>
        <v>16</v>
      </c>
      <c r="J16" s="18">
        <f>SUM(J8:J15)</f>
        <v>70007</v>
      </c>
      <c r="M16" s="1"/>
    </row>
    <row r="17" spans="1:13" ht="12.75">
      <c r="A17" s="7">
        <v>10</v>
      </c>
      <c r="B17" s="33" t="s">
        <v>270</v>
      </c>
      <c r="C17" s="34" t="s">
        <v>42</v>
      </c>
      <c r="D17" s="1">
        <v>3746</v>
      </c>
      <c r="E17" s="7"/>
      <c r="F17" s="7"/>
      <c r="G17" s="9"/>
      <c r="H17" s="17"/>
      <c r="I17" s="7"/>
      <c r="J17" s="18"/>
      <c r="M17" s="1"/>
    </row>
    <row r="18" spans="1:13" ht="12.75">
      <c r="A18" s="7">
        <v>11</v>
      </c>
      <c r="B18" s="33" t="s">
        <v>289</v>
      </c>
      <c r="C18" s="34" t="s">
        <v>227</v>
      </c>
      <c r="D18" s="1">
        <v>3735</v>
      </c>
      <c r="E18" s="7"/>
      <c r="F18" s="7"/>
      <c r="G18" s="34"/>
      <c r="H18" s="17"/>
      <c r="I18" s="7"/>
      <c r="J18" s="18"/>
      <c r="M18" s="1"/>
    </row>
    <row r="19" spans="1:13" ht="12.75">
      <c r="A19" s="7">
        <v>12</v>
      </c>
      <c r="B19" s="33" t="s">
        <v>382</v>
      </c>
      <c r="C19" s="34" t="s">
        <v>44</v>
      </c>
      <c r="D19" s="1">
        <v>3732</v>
      </c>
      <c r="E19" s="7"/>
      <c r="F19" s="7"/>
      <c r="G19" s="34"/>
      <c r="H19" s="17"/>
      <c r="I19" s="7"/>
      <c r="J19" s="18"/>
      <c r="M19" s="1"/>
    </row>
    <row r="20" spans="1:13" ht="12.75">
      <c r="A20" s="7">
        <v>13</v>
      </c>
      <c r="B20" s="26" t="s">
        <v>194</v>
      </c>
      <c r="C20" s="9" t="s">
        <v>212</v>
      </c>
      <c r="D20" s="1">
        <v>3506</v>
      </c>
      <c r="E20" s="7"/>
      <c r="F20" s="7"/>
      <c r="G20" s="9"/>
      <c r="H20" s="17"/>
      <c r="I20" s="7"/>
      <c r="J20" s="18"/>
      <c r="M20" s="1"/>
    </row>
    <row r="21" spans="1:13" ht="12.75">
      <c r="A21" s="7">
        <v>14</v>
      </c>
      <c r="B21" s="26" t="s">
        <v>272</v>
      </c>
      <c r="C21" s="9" t="s">
        <v>42</v>
      </c>
      <c r="D21" s="1">
        <v>3033</v>
      </c>
      <c r="E21" s="7"/>
      <c r="F21" s="7"/>
      <c r="G21" s="9"/>
      <c r="H21" s="17"/>
      <c r="I21" s="7"/>
      <c r="J21" s="18"/>
      <c r="M21" s="1"/>
    </row>
    <row r="22" spans="1:13" ht="12.75">
      <c r="A22" s="7">
        <v>15</v>
      </c>
      <c r="B22" s="26" t="s">
        <v>47</v>
      </c>
      <c r="C22" s="9" t="s">
        <v>42</v>
      </c>
      <c r="D22" s="1">
        <v>2383</v>
      </c>
      <c r="E22" s="7"/>
      <c r="F22" s="7"/>
      <c r="G22" s="9"/>
      <c r="H22" s="17"/>
      <c r="I22" s="7"/>
      <c r="J22" s="18"/>
      <c r="M22" s="1"/>
    </row>
    <row r="23" spans="1:13" ht="12.75">
      <c r="A23" s="7">
        <v>16</v>
      </c>
      <c r="B23" s="26" t="s">
        <v>383</v>
      </c>
      <c r="C23" s="9" t="s">
        <v>381</v>
      </c>
      <c r="D23" s="1">
        <v>2289</v>
      </c>
      <c r="E23" s="7"/>
      <c r="F23" s="7"/>
      <c r="G23" s="9"/>
      <c r="H23" s="17"/>
      <c r="I23" s="7"/>
      <c r="J23" s="18"/>
      <c r="M23" s="1"/>
    </row>
    <row r="24" ht="12.75">
      <c r="D24" s="1">
        <f>SUM(D8:D23)</f>
        <v>70007</v>
      </c>
    </row>
  </sheetData>
  <sheetProtection selectLockedCells="1" selectUnlockedCells="1"/>
  <mergeCells count="4">
    <mergeCell ref="H2:J2"/>
    <mergeCell ref="H3:J3"/>
    <mergeCell ref="H4:I4"/>
    <mergeCell ref="H5:I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G14" sqref="G14"/>
    </sheetView>
  </sheetViews>
  <sheetFormatPr defaultColWidth="8.00390625" defaultRowHeight="12.75"/>
  <cols>
    <col min="1" max="1" width="8.28125" style="0" customWidth="1"/>
    <col min="2" max="2" width="32.421875" style="0" customWidth="1"/>
    <col min="3" max="3" width="16.140625" style="0" customWidth="1"/>
    <col min="4" max="4" width="7.57421875" style="1" customWidth="1"/>
    <col min="5" max="5" width="6.00390625" style="0" customWidth="1"/>
    <col min="6" max="6" width="11.57421875" style="0" customWidth="1"/>
    <col min="7" max="7" width="16.57421875" style="0" customWidth="1"/>
    <col min="8" max="8" width="9.57421875" style="0" customWidth="1"/>
    <col min="9" max="9" width="6.421875" style="0" customWidth="1"/>
    <col min="10" max="10" width="8.00390625" style="0" customWidth="1"/>
    <col min="11" max="11" width="9.140625" style="0" customWidth="1"/>
    <col min="12" max="12" width="14.28125" style="0" customWidth="1"/>
    <col min="13" max="16384" width="9.140625" style="0" customWidth="1"/>
  </cols>
  <sheetData>
    <row r="1" spans="1:2" ht="21" customHeight="1">
      <c r="A1" s="2">
        <v>21</v>
      </c>
      <c r="B1" s="3" t="s">
        <v>384</v>
      </c>
    </row>
    <row r="2" spans="1:10" ht="12.75" customHeight="1">
      <c r="A2" s="4"/>
      <c r="B2" t="s">
        <v>350</v>
      </c>
      <c r="C2" s="5" t="s">
        <v>2</v>
      </c>
      <c r="D2" s="6">
        <v>12</v>
      </c>
      <c r="F2" s="7" t="s">
        <v>385</v>
      </c>
      <c r="G2" t="s">
        <v>169</v>
      </c>
      <c r="H2" s="36" t="s">
        <v>329</v>
      </c>
      <c r="I2" s="36"/>
      <c r="J2" s="36"/>
    </row>
    <row r="3" spans="1:10" ht="12.75">
      <c r="A3" s="8"/>
      <c r="B3" t="s">
        <v>260</v>
      </c>
      <c r="C3" s="5" t="s">
        <v>6</v>
      </c>
      <c r="D3" s="6">
        <v>10</v>
      </c>
      <c r="F3" s="7" t="s">
        <v>386</v>
      </c>
      <c r="G3" t="s">
        <v>171</v>
      </c>
      <c r="H3" s="36" t="s">
        <v>387</v>
      </c>
      <c r="I3" s="36"/>
      <c r="J3" s="36"/>
    </row>
    <row r="4" spans="1:9" ht="12.75">
      <c r="A4" s="8"/>
      <c r="C4" s="9" t="s">
        <v>11</v>
      </c>
      <c r="D4" s="6">
        <v>4</v>
      </c>
      <c r="F4" s="7" t="s">
        <v>388</v>
      </c>
      <c r="G4" t="s">
        <v>354</v>
      </c>
      <c r="H4" s="36" t="s">
        <v>389</v>
      </c>
      <c r="I4" s="36"/>
    </row>
    <row r="5" spans="1:9" ht="12.75">
      <c r="A5" s="8"/>
      <c r="B5" t="s">
        <v>308</v>
      </c>
      <c r="C5" s="9" t="s">
        <v>14</v>
      </c>
      <c r="D5" s="6">
        <v>7</v>
      </c>
      <c r="F5" s="7" t="s">
        <v>390</v>
      </c>
      <c r="G5" t="s">
        <v>357</v>
      </c>
      <c r="H5" s="36" t="s">
        <v>391</v>
      </c>
      <c r="I5" s="36"/>
    </row>
    <row r="6" ht="12.75">
      <c r="D6"/>
    </row>
    <row r="7" spans="1:10" ht="12.75">
      <c r="A7" s="3" t="s">
        <v>21</v>
      </c>
      <c r="B7" s="3" t="s">
        <v>22</v>
      </c>
      <c r="C7" s="11" t="s">
        <v>23</v>
      </c>
      <c r="D7" s="2" t="s">
        <v>24</v>
      </c>
      <c r="E7" s="7">
        <v>1998</v>
      </c>
      <c r="F7" s="12" t="s">
        <v>25</v>
      </c>
      <c r="G7" s="11" t="s">
        <v>23</v>
      </c>
      <c r="H7" s="2" t="s">
        <v>26</v>
      </c>
      <c r="I7" s="2" t="s">
        <v>27</v>
      </c>
      <c r="J7" s="13" t="s">
        <v>28</v>
      </c>
    </row>
    <row r="8" spans="1:13" ht="12.75">
      <c r="A8" s="14">
        <v>1</v>
      </c>
      <c r="B8" s="15" t="s">
        <v>61</v>
      </c>
      <c r="C8" s="16" t="s">
        <v>44</v>
      </c>
      <c r="D8" s="1">
        <v>7402</v>
      </c>
      <c r="E8" s="7" t="s">
        <v>392</v>
      </c>
      <c r="F8" s="7">
        <v>1</v>
      </c>
      <c r="G8" s="9" t="s">
        <v>88</v>
      </c>
      <c r="H8" s="17">
        <f aca="true" t="shared" si="0" ref="H8:H14">J8/I8/$D$3</f>
        <v>680.2</v>
      </c>
      <c r="I8" s="7">
        <f aca="true" t="shared" si="1" ref="I8:I14">COUNTIF($C$8:$D$21,G8)</f>
        <v>1</v>
      </c>
      <c r="J8" s="18">
        <f aca="true" t="shared" si="2" ref="J8:J14">SUMIF($C$8:$D$21,G8,$D$8:$D$21)</f>
        <v>6802</v>
      </c>
      <c r="M8" s="1"/>
    </row>
    <row r="9" spans="1:13" ht="12.75">
      <c r="A9" s="19">
        <v>2</v>
      </c>
      <c r="B9" s="20" t="s">
        <v>36</v>
      </c>
      <c r="C9" s="21" t="s">
        <v>267</v>
      </c>
      <c r="D9" s="1">
        <v>7236</v>
      </c>
      <c r="E9" s="7" t="s">
        <v>393</v>
      </c>
      <c r="F9" s="7">
        <v>2</v>
      </c>
      <c r="G9" s="9" t="s">
        <v>44</v>
      </c>
      <c r="H9" s="17">
        <f t="shared" si="0"/>
        <v>599.5666666666667</v>
      </c>
      <c r="I9" s="7">
        <f t="shared" si="1"/>
        <v>3</v>
      </c>
      <c r="J9" s="18">
        <f t="shared" si="2"/>
        <v>17987</v>
      </c>
      <c r="M9" s="1"/>
    </row>
    <row r="10" spans="1:13" ht="12.75">
      <c r="A10" s="23">
        <v>3</v>
      </c>
      <c r="B10" s="24" t="s">
        <v>199</v>
      </c>
      <c r="C10" s="25" t="s">
        <v>88</v>
      </c>
      <c r="D10" s="1">
        <v>6802</v>
      </c>
      <c r="E10" s="7" t="s">
        <v>394</v>
      </c>
      <c r="F10" s="7">
        <v>3</v>
      </c>
      <c r="G10" s="9" t="s">
        <v>267</v>
      </c>
      <c r="H10" s="17">
        <f t="shared" si="0"/>
        <v>598.95</v>
      </c>
      <c r="I10" s="7">
        <f t="shared" si="1"/>
        <v>2</v>
      </c>
      <c r="J10" s="18">
        <f t="shared" si="2"/>
        <v>11979</v>
      </c>
      <c r="M10" s="1"/>
    </row>
    <row r="11" spans="1:13" ht="12.75">
      <c r="A11" s="7">
        <v>4</v>
      </c>
      <c r="B11" s="33" t="s">
        <v>76</v>
      </c>
      <c r="C11" s="34" t="s">
        <v>42</v>
      </c>
      <c r="D11" s="1">
        <v>6093</v>
      </c>
      <c r="E11" s="7" t="s">
        <v>110</v>
      </c>
      <c r="F11" s="7">
        <v>4</v>
      </c>
      <c r="G11" s="34" t="s">
        <v>181</v>
      </c>
      <c r="H11" s="17">
        <f t="shared" si="0"/>
        <v>562.9</v>
      </c>
      <c r="I11" s="7">
        <f t="shared" si="1"/>
        <v>1</v>
      </c>
      <c r="J11" s="18">
        <f t="shared" si="2"/>
        <v>5629</v>
      </c>
      <c r="L11" s="7"/>
      <c r="M11" s="1"/>
    </row>
    <row r="12" spans="1:13" ht="12.75">
      <c r="A12" s="7">
        <v>5</v>
      </c>
      <c r="B12" s="33" t="s">
        <v>347</v>
      </c>
      <c r="C12" s="34" t="s">
        <v>44</v>
      </c>
      <c r="D12" s="1">
        <v>5742</v>
      </c>
      <c r="E12" s="7" t="s">
        <v>250</v>
      </c>
      <c r="F12" s="7">
        <v>5</v>
      </c>
      <c r="G12" s="9" t="s">
        <v>42</v>
      </c>
      <c r="H12" s="17">
        <f t="shared" si="0"/>
        <v>482.05</v>
      </c>
      <c r="I12" s="7">
        <f t="shared" si="1"/>
        <v>4</v>
      </c>
      <c r="J12" s="18">
        <f t="shared" si="2"/>
        <v>19282</v>
      </c>
      <c r="L12" s="7"/>
      <c r="M12" s="1"/>
    </row>
    <row r="13" spans="1:13" ht="12.75">
      <c r="A13" s="7">
        <v>6</v>
      </c>
      <c r="B13" s="33" t="s">
        <v>290</v>
      </c>
      <c r="C13" s="34" t="s">
        <v>181</v>
      </c>
      <c r="D13" s="1">
        <v>5629</v>
      </c>
      <c r="E13" s="7"/>
      <c r="F13" s="7">
        <v>6</v>
      </c>
      <c r="G13" s="9" t="s">
        <v>227</v>
      </c>
      <c r="H13" s="17">
        <f t="shared" si="0"/>
        <v>375</v>
      </c>
      <c r="I13" s="7">
        <f t="shared" si="1"/>
        <v>1</v>
      </c>
      <c r="J13" s="18">
        <f t="shared" si="2"/>
        <v>3750</v>
      </c>
      <c r="L13" s="7"/>
      <c r="M13" s="1"/>
    </row>
    <row r="14" spans="1:13" ht="12.75">
      <c r="A14" s="7">
        <v>7</v>
      </c>
      <c r="B14" s="33" t="s">
        <v>270</v>
      </c>
      <c r="C14" s="34" t="s">
        <v>42</v>
      </c>
      <c r="D14" s="1">
        <v>5292</v>
      </c>
      <c r="E14" s="7"/>
      <c r="F14" s="7">
        <v>7</v>
      </c>
      <c r="G14" s="34" t="s">
        <v>212</v>
      </c>
      <c r="H14" s="17">
        <f t="shared" si="0"/>
        <v>350.6</v>
      </c>
      <c r="I14" s="7">
        <f t="shared" si="1"/>
        <v>1</v>
      </c>
      <c r="J14" s="18">
        <f t="shared" si="2"/>
        <v>3506</v>
      </c>
      <c r="L14" s="7"/>
      <c r="M14" s="1"/>
    </row>
    <row r="15" spans="1:13" ht="12.75">
      <c r="A15" s="7">
        <v>8</v>
      </c>
      <c r="B15" s="26" t="s">
        <v>272</v>
      </c>
      <c r="C15" s="9" t="s">
        <v>42</v>
      </c>
      <c r="D15" s="1">
        <v>5081</v>
      </c>
      <c r="E15" s="7"/>
      <c r="F15" s="7"/>
      <c r="G15" s="9"/>
      <c r="H15" s="17"/>
      <c r="I15" s="7"/>
      <c r="J15" s="18"/>
      <c r="M15" s="1"/>
    </row>
    <row r="16" spans="1:13" ht="12.75">
      <c r="A16" s="7">
        <v>9</v>
      </c>
      <c r="B16" s="33" t="s">
        <v>253</v>
      </c>
      <c r="C16" s="34" t="s">
        <v>44</v>
      </c>
      <c r="D16" s="1">
        <v>4843</v>
      </c>
      <c r="E16" s="7"/>
      <c r="F16" s="7"/>
      <c r="G16" s="9"/>
      <c r="H16" s="17"/>
      <c r="I16" s="7">
        <f>SUM(I8:I15)</f>
        <v>13</v>
      </c>
      <c r="J16" s="18">
        <f>SUM(J8:J15)</f>
        <v>68935</v>
      </c>
      <c r="M16" s="1"/>
    </row>
    <row r="17" spans="1:13" ht="12.75">
      <c r="A17" s="7">
        <v>10</v>
      </c>
      <c r="B17" s="33" t="s">
        <v>251</v>
      </c>
      <c r="C17" s="34" t="s">
        <v>267</v>
      </c>
      <c r="D17" s="1">
        <v>4743</v>
      </c>
      <c r="E17" s="7"/>
      <c r="F17" s="7"/>
      <c r="G17" s="9"/>
      <c r="H17" s="17"/>
      <c r="I17" s="7"/>
      <c r="J17" s="18"/>
      <c r="M17" s="1"/>
    </row>
    <row r="18" spans="1:13" ht="12.75">
      <c r="A18" s="7">
        <v>11</v>
      </c>
      <c r="B18" s="33" t="s">
        <v>289</v>
      </c>
      <c r="C18" s="34" t="s">
        <v>227</v>
      </c>
      <c r="D18" s="1">
        <v>3750</v>
      </c>
      <c r="E18" s="7"/>
      <c r="F18" s="7"/>
      <c r="G18" s="34"/>
      <c r="H18" s="17"/>
      <c r="I18" s="7"/>
      <c r="J18" s="18"/>
      <c r="M18" s="1"/>
    </row>
    <row r="19" spans="1:13" ht="12.75">
      <c r="A19" s="7">
        <v>12</v>
      </c>
      <c r="B19" s="33" t="s">
        <v>47</v>
      </c>
      <c r="C19" s="34" t="s">
        <v>42</v>
      </c>
      <c r="D19" s="1">
        <v>2816</v>
      </c>
      <c r="E19" s="7"/>
      <c r="F19" s="7"/>
      <c r="G19" s="34"/>
      <c r="H19" s="17"/>
      <c r="I19" s="7"/>
      <c r="J19" s="18"/>
      <c r="M19" s="1"/>
    </row>
    <row r="20" spans="1:13" ht="12.75">
      <c r="A20" s="7">
        <v>13</v>
      </c>
      <c r="B20" s="26" t="s">
        <v>194</v>
      </c>
      <c r="C20" s="9" t="s">
        <v>212</v>
      </c>
      <c r="D20" s="1">
        <v>3506</v>
      </c>
      <c r="E20" s="7"/>
      <c r="F20" s="7"/>
      <c r="G20" s="9"/>
      <c r="H20" s="17"/>
      <c r="I20" s="7"/>
      <c r="J20" s="18"/>
      <c r="M20" s="1"/>
    </row>
    <row r="21" ht="12.75">
      <c r="D21" s="1">
        <f>SUM(D8:D20)</f>
        <v>68935</v>
      </c>
    </row>
  </sheetData>
  <sheetProtection selectLockedCells="1" selectUnlockedCells="1"/>
  <mergeCells count="4">
    <mergeCell ref="H2:J2"/>
    <mergeCell ref="H3:J3"/>
    <mergeCell ref="H4:I4"/>
    <mergeCell ref="H5:I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G19" sqref="G19"/>
    </sheetView>
  </sheetViews>
  <sheetFormatPr defaultColWidth="8.00390625" defaultRowHeight="12.75"/>
  <cols>
    <col min="1" max="1" width="8.28125" style="0" customWidth="1"/>
    <col min="2" max="2" width="32.421875" style="0" customWidth="1"/>
    <col min="3" max="3" width="16.140625" style="0" customWidth="1"/>
    <col min="4" max="4" width="7.57421875" style="1" customWidth="1"/>
    <col min="5" max="5" width="6.00390625" style="0" customWidth="1"/>
    <col min="6" max="6" width="11.57421875" style="0" customWidth="1"/>
    <col min="7" max="7" width="16.57421875" style="0" customWidth="1"/>
    <col min="8" max="8" width="9.57421875" style="0" customWidth="1"/>
    <col min="9" max="9" width="6.421875" style="0" customWidth="1"/>
    <col min="10" max="10" width="8.00390625" style="0" customWidth="1"/>
    <col min="11" max="11" width="9.140625" style="0" customWidth="1"/>
    <col min="12" max="12" width="14.28125" style="0" customWidth="1"/>
    <col min="13" max="16384" width="9.140625" style="0" customWidth="1"/>
  </cols>
  <sheetData>
    <row r="1" spans="1:2" ht="21" customHeight="1">
      <c r="A1" s="2">
        <v>22</v>
      </c>
      <c r="B1" s="3" t="s">
        <v>395</v>
      </c>
    </row>
    <row r="2" spans="1:10" ht="12.75" customHeight="1">
      <c r="A2" s="4"/>
      <c r="B2" t="s">
        <v>396</v>
      </c>
      <c r="C2" s="5" t="s">
        <v>2</v>
      </c>
      <c r="D2" s="6">
        <v>11</v>
      </c>
      <c r="F2" s="7" t="s">
        <v>397</v>
      </c>
      <c r="G2" t="s">
        <v>276</v>
      </c>
      <c r="H2" s="36" t="s">
        <v>387</v>
      </c>
      <c r="I2" s="36"/>
      <c r="J2" s="36"/>
    </row>
    <row r="3" spans="1:10" ht="12.75">
      <c r="A3" s="8"/>
      <c r="B3" t="s">
        <v>398</v>
      </c>
      <c r="C3" s="5" t="s">
        <v>6</v>
      </c>
      <c r="D3" s="6">
        <v>9</v>
      </c>
      <c r="F3" s="7" t="s">
        <v>399</v>
      </c>
      <c r="G3" t="s">
        <v>400</v>
      </c>
      <c r="H3" s="36" t="s">
        <v>329</v>
      </c>
      <c r="I3" s="36"/>
      <c r="J3" s="36"/>
    </row>
    <row r="4" spans="1:9" ht="12.75">
      <c r="A4" s="8"/>
      <c r="C4" s="9" t="s">
        <v>11</v>
      </c>
      <c r="D4" s="6">
        <v>5</v>
      </c>
      <c r="F4" s="7" t="s">
        <v>401</v>
      </c>
      <c r="G4" t="s">
        <v>209</v>
      </c>
      <c r="H4" s="36" t="s">
        <v>402</v>
      </c>
      <c r="I4" s="36"/>
    </row>
    <row r="5" spans="1:9" ht="12.75">
      <c r="A5" s="8"/>
      <c r="C5" s="9" t="s">
        <v>14</v>
      </c>
      <c r="D5" s="6">
        <v>6</v>
      </c>
      <c r="F5" s="7" t="s">
        <v>403</v>
      </c>
      <c r="G5" t="s">
        <v>310</v>
      </c>
      <c r="H5" s="36" t="s">
        <v>391</v>
      </c>
      <c r="I5" s="36"/>
    </row>
    <row r="6" ht="12.75">
      <c r="D6"/>
    </row>
    <row r="7" spans="1:10" ht="12.75">
      <c r="A7" s="3" t="s">
        <v>21</v>
      </c>
      <c r="B7" s="3" t="s">
        <v>22</v>
      </c>
      <c r="C7" s="11" t="s">
        <v>23</v>
      </c>
      <c r="D7" s="2" t="s">
        <v>24</v>
      </c>
      <c r="E7" s="7">
        <v>1999</v>
      </c>
      <c r="F7" s="12" t="s">
        <v>25</v>
      </c>
      <c r="G7" s="11" t="s">
        <v>23</v>
      </c>
      <c r="H7" s="2" t="s">
        <v>26</v>
      </c>
      <c r="I7" s="2" t="s">
        <v>27</v>
      </c>
      <c r="J7" s="13" t="s">
        <v>28</v>
      </c>
    </row>
    <row r="8" spans="1:13" ht="12.75">
      <c r="A8" s="14">
        <v>1</v>
      </c>
      <c r="B8" s="15" t="s">
        <v>347</v>
      </c>
      <c r="C8" s="16" t="s">
        <v>44</v>
      </c>
      <c r="D8" s="1">
        <v>6808</v>
      </c>
      <c r="E8" s="7" t="s">
        <v>404</v>
      </c>
      <c r="F8" s="7">
        <v>1</v>
      </c>
      <c r="G8" s="34" t="s">
        <v>181</v>
      </c>
      <c r="H8" s="17">
        <f aca="true" t="shared" si="0" ref="H8:H13">J8/I8/$D$3</f>
        <v>755.3333333333334</v>
      </c>
      <c r="I8" s="7">
        <f aca="true" t="shared" si="1" ref="I8:I13">COUNTIF($C$8:$D$19,G8)</f>
        <v>1</v>
      </c>
      <c r="J8" s="18">
        <f aca="true" t="shared" si="2" ref="J8:J13">SUMIF($C$8:$D$19,G8,$D$8:$D$19)</f>
        <v>6798</v>
      </c>
      <c r="M8" s="1"/>
    </row>
    <row r="9" spans="1:13" ht="12.75">
      <c r="A9" s="19">
        <v>2</v>
      </c>
      <c r="B9" s="20" t="s">
        <v>290</v>
      </c>
      <c r="C9" s="21" t="s">
        <v>181</v>
      </c>
      <c r="D9" s="1">
        <v>6798</v>
      </c>
      <c r="E9" s="7" t="s">
        <v>405</v>
      </c>
      <c r="F9" s="7">
        <v>2</v>
      </c>
      <c r="G9" s="9" t="s">
        <v>267</v>
      </c>
      <c r="H9" s="17">
        <f t="shared" si="0"/>
        <v>728.6666666666666</v>
      </c>
      <c r="I9" s="7">
        <f t="shared" si="1"/>
        <v>1</v>
      </c>
      <c r="J9" s="18">
        <f t="shared" si="2"/>
        <v>6558</v>
      </c>
      <c r="M9" s="1"/>
    </row>
    <row r="10" spans="1:13" ht="12.75">
      <c r="A10" s="23">
        <v>3</v>
      </c>
      <c r="B10" s="24" t="s">
        <v>36</v>
      </c>
      <c r="C10" s="25" t="s">
        <v>267</v>
      </c>
      <c r="D10" s="1">
        <v>6558</v>
      </c>
      <c r="E10" s="7" t="s">
        <v>297</v>
      </c>
      <c r="F10" s="7">
        <v>3</v>
      </c>
      <c r="G10" s="9" t="s">
        <v>44</v>
      </c>
      <c r="H10" s="17">
        <f t="shared" si="0"/>
        <v>705.2222222222222</v>
      </c>
      <c r="I10" s="7">
        <f t="shared" si="1"/>
        <v>3</v>
      </c>
      <c r="J10" s="18">
        <f t="shared" si="2"/>
        <v>19041</v>
      </c>
      <c r="M10" s="1"/>
    </row>
    <row r="11" spans="1:13" ht="12.75">
      <c r="A11" s="7">
        <v>4</v>
      </c>
      <c r="B11" s="33" t="s">
        <v>61</v>
      </c>
      <c r="C11" s="34" t="s">
        <v>44</v>
      </c>
      <c r="D11" s="1">
        <v>6121</v>
      </c>
      <c r="E11" s="7" t="s">
        <v>406</v>
      </c>
      <c r="F11" s="7">
        <v>4</v>
      </c>
      <c r="G11" s="9" t="s">
        <v>88</v>
      </c>
      <c r="H11" s="17">
        <f t="shared" si="0"/>
        <v>531.5</v>
      </c>
      <c r="I11" s="7">
        <f t="shared" si="1"/>
        <v>2</v>
      </c>
      <c r="J11" s="18">
        <f t="shared" si="2"/>
        <v>9567</v>
      </c>
      <c r="L11" s="7"/>
      <c r="M11" s="1"/>
    </row>
    <row r="12" spans="1:13" ht="12.75">
      <c r="A12" s="7">
        <v>5</v>
      </c>
      <c r="B12" s="33" t="s">
        <v>253</v>
      </c>
      <c r="C12" s="34" t="s">
        <v>44</v>
      </c>
      <c r="D12" s="1">
        <v>6112</v>
      </c>
      <c r="E12" s="7"/>
      <c r="F12" s="7">
        <v>5</v>
      </c>
      <c r="G12" s="9" t="s">
        <v>42</v>
      </c>
      <c r="H12" s="17">
        <f t="shared" si="0"/>
        <v>489.8888888888889</v>
      </c>
      <c r="I12" s="7">
        <f t="shared" si="1"/>
        <v>3</v>
      </c>
      <c r="J12" s="18">
        <f t="shared" si="2"/>
        <v>13227</v>
      </c>
      <c r="L12" s="7"/>
      <c r="M12" s="1"/>
    </row>
    <row r="13" spans="1:13" ht="12.75">
      <c r="A13" s="7">
        <v>6</v>
      </c>
      <c r="B13" s="33" t="s">
        <v>199</v>
      </c>
      <c r="C13" s="34" t="s">
        <v>88</v>
      </c>
      <c r="D13" s="1">
        <v>5806</v>
      </c>
      <c r="E13" s="7"/>
      <c r="F13" s="7">
        <v>6</v>
      </c>
      <c r="G13" s="34" t="s">
        <v>116</v>
      </c>
      <c r="H13" s="17">
        <f t="shared" si="0"/>
        <v>240.55555555555554</v>
      </c>
      <c r="I13" s="7">
        <f t="shared" si="1"/>
        <v>1</v>
      </c>
      <c r="J13" s="18">
        <f t="shared" si="2"/>
        <v>2165</v>
      </c>
      <c r="L13" s="7"/>
      <c r="M13" s="1"/>
    </row>
    <row r="14" spans="1:13" ht="12.75">
      <c r="A14" s="7">
        <v>7</v>
      </c>
      <c r="B14" s="33" t="s">
        <v>76</v>
      </c>
      <c r="C14" s="34" t="s">
        <v>42</v>
      </c>
      <c r="D14" s="1">
        <v>5407</v>
      </c>
      <c r="E14" s="7"/>
      <c r="F14" s="7"/>
      <c r="G14" s="9"/>
      <c r="H14" s="17"/>
      <c r="I14" s="7">
        <f>SUM(I8:I13)</f>
        <v>11</v>
      </c>
      <c r="J14" s="18">
        <f>SUM(J8:J13)</f>
        <v>57356</v>
      </c>
      <c r="L14" s="7"/>
      <c r="M14" s="1"/>
    </row>
    <row r="15" spans="1:13" ht="12.75">
      <c r="A15" s="7">
        <v>8</v>
      </c>
      <c r="B15" s="26" t="s">
        <v>272</v>
      </c>
      <c r="C15" s="9" t="s">
        <v>42</v>
      </c>
      <c r="D15" s="1">
        <v>4743</v>
      </c>
      <c r="E15" s="7"/>
      <c r="F15" s="7"/>
      <c r="G15" s="9"/>
      <c r="H15" s="17"/>
      <c r="I15" s="7"/>
      <c r="J15" s="18"/>
      <c r="M15" s="1"/>
    </row>
    <row r="16" spans="1:13" ht="12.75">
      <c r="A16" s="7">
        <v>9</v>
      </c>
      <c r="B16" s="33" t="s">
        <v>407</v>
      </c>
      <c r="C16" s="34" t="s">
        <v>88</v>
      </c>
      <c r="D16" s="1">
        <v>3761</v>
      </c>
      <c r="E16" s="7"/>
      <c r="F16" s="7"/>
      <c r="G16" s="34"/>
      <c r="H16" s="17"/>
      <c r="I16" s="7"/>
      <c r="J16" s="18"/>
      <c r="M16" s="1"/>
    </row>
    <row r="17" spans="1:13" ht="12.75">
      <c r="A17" s="7">
        <v>10</v>
      </c>
      <c r="B17" s="33" t="s">
        <v>270</v>
      </c>
      <c r="C17" s="34" t="s">
        <v>42</v>
      </c>
      <c r="D17" s="1">
        <v>3077</v>
      </c>
      <c r="E17" s="7"/>
      <c r="M17" s="1"/>
    </row>
    <row r="18" spans="1:13" ht="12.75">
      <c r="A18" s="7">
        <v>11</v>
      </c>
      <c r="B18" s="33" t="s">
        <v>118</v>
      </c>
      <c r="C18" s="34" t="s">
        <v>116</v>
      </c>
      <c r="D18" s="1">
        <v>2165</v>
      </c>
      <c r="E18" s="7"/>
      <c r="M18" s="1"/>
    </row>
    <row r="19" ht="12.75">
      <c r="D19" s="1">
        <f>SUM(D8:D18)</f>
        <v>57356</v>
      </c>
    </row>
  </sheetData>
  <sheetProtection selectLockedCells="1" selectUnlockedCells="1"/>
  <mergeCells count="4">
    <mergeCell ref="H2:J2"/>
    <mergeCell ref="H3:J3"/>
    <mergeCell ref="H4:I4"/>
    <mergeCell ref="H5:I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F19" sqref="F19"/>
    </sheetView>
  </sheetViews>
  <sheetFormatPr defaultColWidth="8.00390625" defaultRowHeight="12.75"/>
  <cols>
    <col min="1" max="1" width="8.28125" style="0" customWidth="1"/>
    <col min="2" max="2" width="33.57421875" style="0" customWidth="1"/>
    <col min="3" max="3" width="16.140625" style="0" customWidth="1"/>
    <col min="4" max="4" width="7.57421875" style="1" customWidth="1"/>
    <col min="5" max="5" width="6.00390625" style="0" customWidth="1"/>
    <col min="6" max="6" width="11.57421875" style="0" customWidth="1"/>
    <col min="7" max="7" width="16.57421875" style="0" customWidth="1"/>
    <col min="8" max="8" width="9.57421875" style="0" customWidth="1"/>
    <col min="9" max="9" width="6.421875" style="0" customWidth="1"/>
    <col min="10" max="10" width="8.00390625" style="0" customWidth="1"/>
    <col min="11" max="11" width="9.140625" style="0" customWidth="1"/>
    <col min="12" max="12" width="14.28125" style="0" customWidth="1"/>
    <col min="13" max="16384" width="9.140625" style="0" customWidth="1"/>
  </cols>
  <sheetData>
    <row r="1" spans="1:2" ht="21" customHeight="1">
      <c r="A1" s="2">
        <v>23</v>
      </c>
      <c r="B1" s="3" t="s">
        <v>408</v>
      </c>
    </row>
    <row r="2" spans="1:10" ht="12.75" customHeight="1">
      <c r="A2" s="4"/>
      <c r="B2" t="s">
        <v>409</v>
      </c>
      <c r="C2" s="5" t="s">
        <v>2</v>
      </c>
      <c r="D2" s="6">
        <v>13</v>
      </c>
      <c r="F2" s="7" t="s">
        <v>410</v>
      </c>
      <c r="G2" t="s">
        <v>169</v>
      </c>
      <c r="H2" s="36" t="s">
        <v>411</v>
      </c>
      <c r="I2" s="36"/>
      <c r="J2" s="36"/>
    </row>
    <row r="3" spans="1:10" ht="12.75">
      <c r="A3" s="8"/>
      <c r="B3" t="s">
        <v>412</v>
      </c>
      <c r="C3" s="5" t="s">
        <v>6</v>
      </c>
      <c r="D3" s="6">
        <v>10</v>
      </c>
      <c r="F3" s="7" t="s">
        <v>413</v>
      </c>
      <c r="G3" t="s">
        <v>171</v>
      </c>
      <c r="H3" s="36" t="s">
        <v>414</v>
      </c>
      <c r="I3" s="36"/>
      <c r="J3" s="36"/>
    </row>
    <row r="4" spans="1:9" ht="12.75">
      <c r="A4" s="8"/>
      <c r="C4" s="9" t="s">
        <v>11</v>
      </c>
      <c r="D4" s="6">
        <v>4</v>
      </c>
      <c r="F4" s="7" t="s">
        <v>415</v>
      </c>
      <c r="G4" t="s">
        <v>209</v>
      </c>
      <c r="H4" s="36" t="s">
        <v>416</v>
      </c>
      <c r="I4" s="36"/>
    </row>
    <row r="5" spans="1:9" ht="12.75">
      <c r="A5" s="8"/>
      <c r="C5" s="9" t="s">
        <v>14</v>
      </c>
      <c r="D5" s="6">
        <v>7</v>
      </c>
      <c r="F5" s="7" t="s">
        <v>417</v>
      </c>
      <c r="G5" t="s">
        <v>310</v>
      </c>
      <c r="H5" s="36" t="s">
        <v>418</v>
      </c>
      <c r="I5" s="36"/>
    </row>
    <row r="6" ht="12.75">
      <c r="D6"/>
    </row>
    <row r="7" spans="1:10" ht="12.75">
      <c r="A7" s="3" t="s">
        <v>21</v>
      </c>
      <c r="B7" s="3" t="s">
        <v>22</v>
      </c>
      <c r="C7" s="11" t="s">
        <v>23</v>
      </c>
      <c r="D7" s="2" t="s">
        <v>24</v>
      </c>
      <c r="E7" s="7">
        <v>2000</v>
      </c>
      <c r="F7" s="12" t="s">
        <v>25</v>
      </c>
      <c r="G7" s="11" t="s">
        <v>23</v>
      </c>
      <c r="H7" s="2" t="s">
        <v>26</v>
      </c>
      <c r="I7" s="2" t="s">
        <v>27</v>
      </c>
      <c r="J7" s="13" t="s">
        <v>28</v>
      </c>
    </row>
    <row r="8" spans="1:13" ht="12.75">
      <c r="A8" s="14">
        <v>1</v>
      </c>
      <c r="B8" s="15" t="s">
        <v>61</v>
      </c>
      <c r="C8" s="16" t="s">
        <v>44</v>
      </c>
      <c r="D8" s="39">
        <v>7945</v>
      </c>
      <c r="E8" s="7" t="s">
        <v>419</v>
      </c>
      <c r="F8" s="7">
        <v>1</v>
      </c>
      <c r="G8" s="9" t="s">
        <v>267</v>
      </c>
      <c r="H8" s="17">
        <f aca="true" t="shared" si="0" ref="H8:H14">J8/I8/$D$3</f>
        <v>760.8</v>
      </c>
      <c r="I8" s="7">
        <f aca="true" t="shared" si="1" ref="I8:I14">COUNTIF($C$8:$D$21,G8)</f>
        <v>1</v>
      </c>
      <c r="J8" s="18">
        <f aca="true" t="shared" si="2" ref="J8:J14">SUMIF($C$8:$D$21,G8,$D$8:$D$21)</f>
        <v>7608</v>
      </c>
      <c r="M8" s="1"/>
    </row>
    <row r="9" spans="1:13" ht="12.75">
      <c r="A9" s="19">
        <v>2</v>
      </c>
      <c r="B9" s="20" t="s">
        <v>36</v>
      </c>
      <c r="C9" s="21" t="s">
        <v>267</v>
      </c>
      <c r="D9" s="39">
        <v>7608</v>
      </c>
      <c r="E9" s="7" t="s">
        <v>420</v>
      </c>
      <c r="F9" s="7">
        <v>2</v>
      </c>
      <c r="G9" s="9" t="s">
        <v>44</v>
      </c>
      <c r="H9" s="17">
        <f t="shared" si="0"/>
        <v>662.0333333333333</v>
      </c>
      <c r="I9" s="7">
        <f t="shared" si="1"/>
        <v>3</v>
      </c>
      <c r="J9" s="18">
        <f t="shared" si="2"/>
        <v>19861</v>
      </c>
      <c r="M9" s="1"/>
    </row>
    <row r="10" spans="1:13" ht="12.75">
      <c r="A10" s="23">
        <v>3</v>
      </c>
      <c r="B10" s="24" t="s">
        <v>347</v>
      </c>
      <c r="C10" s="25" t="s">
        <v>44</v>
      </c>
      <c r="D10" s="39">
        <v>7189</v>
      </c>
      <c r="E10" s="7" t="s">
        <v>213</v>
      </c>
      <c r="F10" s="7">
        <v>3</v>
      </c>
      <c r="G10" s="34" t="s">
        <v>181</v>
      </c>
      <c r="H10" s="17">
        <f t="shared" si="0"/>
        <v>634.6</v>
      </c>
      <c r="I10" s="7">
        <f t="shared" si="1"/>
        <v>1</v>
      </c>
      <c r="J10" s="18">
        <f t="shared" si="2"/>
        <v>6346</v>
      </c>
      <c r="M10" s="1"/>
    </row>
    <row r="11" spans="1:13" ht="12.75">
      <c r="A11" s="7">
        <v>4</v>
      </c>
      <c r="B11" s="33" t="s">
        <v>76</v>
      </c>
      <c r="C11" s="34" t="s">
        <v>42</v>
      </c>
      <c r="D11" s="39">
        <v>7010</v>
      </c>
      <c r="E11" s="7" t="s">
        <v>421</v>
      </c>
      <c r="F11" s="7">
        <v>4</v>
      </c>
      <c r="G11" s="9" t="s">
        <v>88</v>
      </c>
      <c r="H11" s="17">
        <f t="shared" si="0"/>
        <v>535.7</v>
      </c>
      <c r="I11" s="7">
        <f t="shared" si="1"/>
        <v>3</v>
      </c>
      <c r="J11" s="18">
        <f t="shared" si="2"/>
        <v>16071</v>
      </c>
      <c r="L11" s="7"/>
      <c r="M11" s="1"/>
    </row>
    <row r="12" spans="1:13" ht="12.75">
      <c r="A12" s="7">
        <v>5</v>
      </c>
      <c r="B12" s="33" t="s">
        <v>199</v>
      </c>
      <c r="C12" s="34" t="s">
        <v>88</v>
      </c>
      <c r="D12" s="39">
        <v>6713</v>
      </c>
      <c r="E12" s="7" t="s">
        <v>422</v>
      </c>
      <c r="F12" s="7">
        <v>5</v>
      </c>
      <c r="G12" s="9" t="s">
        <v>42</v>
      </c>
      <c r="H12" s="17">
        <f t="shared" si="0"/>
        <v>521.9</v>
      </c>
      <c r="I12" s="7">
        <f t="shared" si="1"/>
        <v>2</v>
      </c>
      <c r="J12" s="18">
        <f t="shared" si="2"/>
        <v>10438</v>
      </c>
      <c r="L12" s="7"/>
      <c r="M12" s="1"/>
    </row>
    <row r="13" spans="1:13" ht="12.75">
      <c r="A13" s="7">
        <v>6</v>
      </c>
      <c r="B13" s="33" t="s">
        <v>290</v>
      </c>
      <c r="C13" s="34" t="s">
        <v>181</v>
      </c>
      <c r="D13" s="39">
        <v>6346</v>
      </c>
      <c r="E13" s="7" t="s">
        <v>250</v>
      </c>
      <c r="F13" s="7">
        <v>6</v>
      </c>
      <c r="G13" s="34" t="s">
        <v>212</v>
      </c>
      <c r="H13" s="17">
        <f t="shared" si="0"/>
        <v>399.3</v>
      </c>
      <c r="I13" s="7">
        <f t="shared" si="1"/>
        <v>1</v>
      </c>
      <c r="J13" s="18">
        <f t="shared" si="2"/>
        <v>3993</v>
      </c>
      <c r="L13" s="7"/>
      <c r="M13" s="1"/>
    </row>
    <row r="14" spans="1:13" ht="12.75">
      <c r="A14" s="7">
        <v>7</v>
      </c>
      <c r="B14" s="33" t="s">
        <v>407</v>
      </c>
      <c r="C14" s="34" t="s">
        <v>88</v>
      </c>
      <c r="D14" s="39">
        <v>4766</v>
      </c>
      <c r="E14" s="7"/>
      <c r="F14" s="7">
        <v>7</v>
      </c>
      <c r="G14" s="34" t="s">
        <v>52</v>
      </c>
      <c r="H14" s="17">
        <f t="shared" si="0"/>
        <v>279.5</v>
      </c>
      <c r="I14" s="7">
        <f t="shared" si="1"/>
        <v>2</v>
      </c>
      <c r="J14" s="18">
        <f t="shared" si="2"/>
        <v>5590</v>
      </c>
      <c r="L14" s="7"/>
      <c r="M14" s="1"/>
    </row>
    <row r="15" spans="1:13" ht="12.75">
      <c r="A15" s="7">
        <v>8</v>
      </c>
      <c r="B15" s="26" t="s">
        <v>423</v>
      </c>
      <c r="C15" s="9" t="s">
        <v>52</v>
      </c>
      <c r="D15" s="39">
        <v>4744</v>
      </c>
      <c r="E15" s="7"/>
      <c r="F15" s="7"/>
      <c r="M15" s="1"/>
    </row>
    <row r="16" spans="1:13" ht="12.75">
      <c r="A16" s="7">
        <v>9</v>
      </c>
      <c r="B16" s="33" t="s">
        <v>253</v>
      </c>
      <c r="C16" s="34" t="s">
        <v>44</v>
      </c>
      <c r="D16" s="39">
        <v>4727</v>
      </c>
      <c r="E16" s="7"/>
      <c r="F16" s="7"/>
      <c r="G16" s="9"/>
      <c r="H16" s="17"/>
      <c r="I16" s="7">
        <f>SUM(I8:I15)</f>
        <v>13</v>
      </c>
      <c r="J16" s="18">
        <f>SUM(J8:J15)</f>
        <v>69907</v>
      </c>
      <c r="M16" s="1"/>
    </row>
    <row r="17" spans="1:13" ht="12.75">
      <c r="A17" s="7">
        <v>10</v>
      </c>
      <c r="B17" s="33" t="s">
        <v>424</v>
      </c>
      <c r="C17" s="34" t="s">
        <v>88</v>
      </c>
      <c r="D17" s="39">
        <v>4592</v>
      </c>
      <c r="E17" s="7"/>
      <c r="F17" s="7"/>
      <c r="G17" s="9"/>
      <c r="H17" s="17"/>
      <c r="I17" s="7"/>
      <c r="J17" s="18"/>
      <c r="M17" s="1"/>
    </row>
    <row r="18" spans="1:13" ht="12.75">
      <c r="A18" s="7">
        <v>11</v>
      </c>
      <c r="B18" s="33" t="s">
        <v>194</v>
      </c>
      <c r="C18" s="34" t="s">
        <v>212</v>
      </c>
      <c r="D18" s="39">
        <v>3993</v>
      </c>
      <c r="E18" s="7"/>
      <c r="F18" s="7"/>
      <c r="G18" s="34"/>
      <c r="H18" s="17"/>
      <c r="I18" s="7"/>
      <c r="J18" s="18"/>
      <c r="M18" s="1"/>
    </row>
    <row r="19" spans="1:13" ht="12.75">
      <c r="A19" s="7">
        <v>12</v>
      </c>
      <c r="B19" s="33" t="s">
        <v>270</v>
      </c>
      <c r="C19" s="34" t="s">
        <v>42</v>
      </c>
      <c r="D19" s="39">
        <v>3428</v>
      </c>
      <c r="E19" s="7"/>
      <c r="F19" s="7"/>
      <c r="G19" s="34"/>
      <c r="H19" s="17"/>
      <c r="I19" s="7"/>
      <c r="J19" s="18"/>
      <c r="M19" s="1"/>
    </row>
    <row r="20" spans="1:13" ht="12.75">
      <c r="A20" s="7">
        <v>13</v>
      </c>
      <c r="B20" s="33" t="s">
        <v>425</v>
      </c>
      <c r="C20" s="34" t="s">
        <v>52</v>
      </c>
      <c r="D20" s="39">
        <v>846</v>
      </c>
      <c r="E20" s="7"/>
      <c r="F20" s="7"/>
      <c r="G20" s="34"/>
      <c r="H20" s="17"/>
      <c r="I20" s="7"/>
      <c r="J20" s="18"/>
      <c r="M20" s="1"/>
    </row>
    <row r="21" ht="12.75">
      <c r="D21" s="1">
        <f>SUM(D8:D20)</f>
        <v>69907</v>
      </c>
    </row>
  </sheetData>
  <sheetProtection selectLockedCells="1" selectUnlockedCells="1"/>
  <mergeCells count="4">
    <mergeCell ref="H2:J2"/>
    <mergeCell ref="H3:J3"/>
    <mergeCell ref="H4:I4"/>
    <mergeCell ref="H5:I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G11" sqref="G11"/>
    </sheetView>
  </sheetViews>
  <sheetFormatPr defaultColWidth="8.00390625" defaultRowHeight="12.75"/>
  <cols>
    <col min="1" max="1" width="8.28125" style="0" customWidth="1"/>
    <col min="2" max="2" width="33.57421875" style="0" customWidth="1"/>
    <col min="3" max="3" width="16.140625" style="0" customWidth="1"/>
    <col min="4" max="4" width="7.57421875" style="1" customWidth="1"/>
    <col min="5" max="5" width="7.7109375" style="0" customWidth="1"/>
    <col min="6" max="6" width="11.57421875" style="0" customWidth="1"/>
    <col min="7" max="7" width="16.57421875" style="0" customWidth="1"/>
    <col min="8" max="8" width="9.57421875" style="0" customWidth="1"/>
    <col min="9" max="9" width="6.421875" style="0" customWidth="1"/>
    <col min="10" max="10" width="8.00390625" style="0" customWidth="1"/>
    <col min="11" max="11" width="9.140625" style="0" customWidth="1"/>
    <col min="12" max="12" width="14.28125" style="0" customWidth="1"/>
    <col min="13" max="16384" width="9.140625" style="0" customWidth="1"/>
  </cols>
  <sheetData>
    <row r="1" spans="1:2" ht="21" customHeight="1">
      <c r="A1" s="2">
        <v>24</v>
      </c>
      <c r="B1" s="3" t="s">
        <v>426</v>
      </c>
    </row>
    <row r="2" spans="1:10" ht="12.75" customHeight="1">
      <c r="A2" s="4"/>
      <c r="B2" t="s">
        <v>409</v>
      </c>
      <c r="C2" s="5" t="s">
        <v>2</v>
      </c>
      <c r="D2" s="6">
        <v>14</v>
      </c>
      <c r="F2" s="7" t="s">
        <v>427</v>
      </c>
      <c r="G2" t="s">
        <v>276</v>
      </c>
      <c r="H2" s="36" t="s">
        <v>428</v>
      </c>
      <c r="I2" s="36"/>
      <c r="J2" s="36"/>
    </row>
    <row r="3" spans="1:10" ht="12.75">
      <c r="A3" s="8"/>
      <c r="B3" t="s">
        <v>412</v>
      </c>
      <c r="C3" s="5" t="s">
        <v>6</v>
      </c>
      <c r="D3" s="6">
        <v>9</v>
      </c>
      <c r="F3" s="7" t="s">
        <v>429</v>
      </c>
      <c r="G3" t="s">
        <v>400</v>
      </c>
      <c r="H3" s="36" t="s">
        <v>430</v>
      </c>
      <c r="I3" s="36"/>
      <c r="J3" s="36"/>
    </row>
    <row r="4" spans="1:10" ht="12.75">
      <c r="A4" s="8"/>
      <c r="C4" s="9" t="s">
        <v>11</v>
      </c>
      <c r="D4" s="6">
        <v>3</v>
      </c>
      <c r="F4" s="7" t="s">
        <v>431</v>
      </c>
      <c r="G4" t="s">
        <v>432</v>
      </c>
      <c r="H4" s="36" t="s">
        <v>433</v>
      </c>
      <c r="I4" s="36"/>
      <c r="J4" s="36"/>
    </row>
    <row r="5" spans="1:9" ht="12.75">
      <c r="A5" s="8"/>
      <c r="C5" s="9" t="s">
        <v>14</v>
      </c>
      <c r="D5" s="6">
        <v>8</v>
      </c>
      <c r="F5" s="7"/>
      <c r="H5" s="36"/>
      <c r="I5" s="36"/>
    </row>
    <row r="6" ht="12.75">
      <c r="D6"/>
    </row>
    <row r="7" spans="1:10" ht="12.75">
      <c r="A7" s="3" t="s">
        <v>21</v>
      </c>
      <c r="B7" s="3" t="s">
        <v>22</v>
      </c>
      <c r="C7" s="11" t="s">
        <v>23</v>
      </c>
      <c r="D7" s="2" t="s">
        <v>24</v>
      </c>
      <c r="E7" s="7">
        <v>2001</v>
      </c>
      <c r="F7" s="12" t="s">
        <v>25</v>
      </c>
      <c r="G7" s="11" t="s">
        <v>23</v>
      </c>
      <c r="H7" s="2" t="s">
        <v>26</v>
      </c>
      <c r="I7" s="2" t="s">
        <v>27</v>
      </c>
      <c r="J7" s="13" t="s">
        <v>28</v>
      </c>
    </row>
    <row r="8" spans="1:13" ht="12.75">
      <c r="A8" s="14">
        <v>1</v>
      </c>
      <c r="B8" s="15" t="s">
        <v>347</v>
      </c>
      <c r="C8" s="16" t="s">
        <v>44</v>
      </c>
      <c r="D8" s="39">
        <v>6963</v>
      </c>
      <c r="E8" s="7" t="s">
        <v>434</v>
      </c>
      <c r="F8" s="7">
        <v>1</v>
      </c>
      <c r="G8" s="9" t="s">
        <v>267</v>
      </c>
      <c r="H8" s="17">
        <f aca="true" t="shared" si="0" ref="H8:H14">J8/I8/$D$3</f>
        <v>734.3333333333334</v>
      </c>
      <c r="I8" s="7">
        <f aca="true" t="shared" si="1" ref="I8:I14">COUNTIF($C$8:$D$21,G8)</f>
        <v>1</v>
      </c>
      <c r="J8" s="18">
        <f aca="true" t="shared" si="2" ref="J8:J14">SUMIF($C$8:$D$21,G8,$D$8:$D$21)</f>
        <v>6609</v>
      </c>
      <c r="M8" s="1"/>
    </row>
    <row r="9" spans="1:13" ht="12.75">
      <c r="A9" s="19">
        <v>2</v>
      </c>
      <c r="B9" s="20" t="s">
        <v>76</v>
      </c>
      <c r="C9" s="21" t="s">
        <v>44</v>
      </c>
      <c r="D9" s="39">
        <v>6864</v>
      </c>
      <c r="E9" s="7" t="s">
        <v>435</v>
      </c>
      <c r="F9" s="7">
        <v>2</v>
      </c>
      <c r="G9" s="9" t="s">
        <v>44</v>
      </c>
      <c r="H9" s="17">
        <f t="shared" si="0"/>
        <v>717.3888888888889</v>
      </c>
      <c r="I9" s="7">
        <f t="shared" si="1"/>
        <v>4</v>
      </c>
      <c r="J9" s="18">
        <f t="shared" si="2"/>
        <v>25826</v>
      </c>
      <c r="M9" s="1"/>
    </row>
    <row r="10" spans="1:13" ht="12.75">
      <c r="A10" s="23">
        <v>3</v>
      </c>
      <c r="B10" s="24" t="s">
        <v>36</v>
      </c>
      <c r="C10" s="25" t="s">
        <v>267</v>
      </c>
      <c r="D10" s="39">
        <v>6609</v>
      </c>
      <c r="E10" s="7" t="s">
        <v>436</v>
      </c>
      <c r="F10" s="7">
        <v>3</v>
      </c>
      <c r="G10" s="34" t="s">
        <v>181</v>
      </c>
      <c r="H10" s="17">
        <f t="shared" si="0"/>
        <v>649.3333333333334</v>
      </c>
      <c r="I10" s="7">
        <f t="shared" si="1"/>
        <v>1</v>
      </c>
      <c r="J10" s="18">
        <f t="shared" si="2"/>
        <v>5844</v>
      </c>
      <c r="M10" s="1"/>
    </row>
    <row r="11" spans="1:13" ht="12.75">
      <c r="A11" s="7">
        <v>4</v>
      </c>
      <c r="B11" s="33" t="s">
        <v>61</v>
      </c>
      <c r="C11" s="34" t="s">
        <v>44</v>
      </c>
      <c r="D11" s="39">
        <v>6367</v>
      </c>
      <c r="E11" s="7"/>
      <c r="F11" s="7">
        <v>4</v>
      </c>
      <c r="G11" s="34" t="s">
        <v>227</v>
      </c>
      <c r="H11" s="17">
        <f t="shared" si="0"/>
        <v>537.8888888888889</v>
      </c>
      <c r="I11" s="7">
        <f t="shared" si="1"/>
        <v>1</v>
      </c>
      <c r="J11" s="18">
        <f t="shared" si="2"/>
        <v>4841</v>
      </c>
      <c r="L11" s="7"/>
      <c r="M11" s="1"/>
    </row>
    <row r="12" spans="1:13" ht="12.75">
      <c r="A12" s="7">
        <v>5</v>
      </c>
      <c r="B12" s="33" t="s">
        <v>290</v>
      </c>
      <c r="C12" s="34" t="s">
        <v>181</v>
      </c>
      <c r="D12" s="39">
        <v>5844</v>
      </c>
      <c r="E12" s="7"/>
      <c r="F12" s="7">
        <v>5</v>
      </c>
      <c r="G12" s="9" t="s">
        <v>88</v>
      </c>
      <c r="H12" s="17">
        <f t="shared" si="0"/>
        <v>449.72222222222223</v>
      </c>
      <c r="I12" s="7">
        <f t="shared" si="1"/>
        <v>4</v>
      </c>
      <c r="J12" s="18">
        <f t="shared" si="2"/>
        <v>16190</v>
      </c>
      <c r="L12" s="7"/>
      <c r="M12" s="1"/>
    </row>
    <row r="13" spans="1:13" ht="12.75">
      <c r="A13" s="7">
        <v>6</v>
      </c>
      <c r="B13" s="33" t="s">
        <v>253</v>
      </c>
      <c r="C13" s="34" t="s">
        <v>44</v>
      </c>
      <c r="D13" s="39">
        <v>5632</v>
      </c>
      <c r="E13" s="7"/>
      <c r="F13" s="7">
        <v>6</v>
      </c>
      <c r="G13" s="34" t="s">
        <v>212</v>
      </c>
      <c r="H13" s="17">
        <f t="shared" si="0"/>
        <v>344.3333333333333</v>
      </c>
      <c r="I13" s="7">
        <f t="shared" si="1"/>
        <v>2</v>
      </c>
      <c r="J13" s="18">
        <f t="shared" si="2"/>
        <v>6198</v>
      </c>
      <c r="L13" s="7"/>
      <c r="M13" s="1"/>
    </row>
    <row r="14" spans="1:13" ht="12.75">
      <c r="A14" s="7">
        <v>7</v>
      </c>
      <c r="B14" s="33" t="s">
        <v>272</v>
      </c>
      <c r="C14" s="34" t="s">
        <v>227</v>
      </c>
      <c r="D14" s="39">
        <v>4841</v>
      </c>
      <c r="E14" s="7"/>
      <c r="F14" s="7">
        <v>7</v>
      </c>
      <c r="G14" t="s">
        <v>116</v>
      </c>
      <c r="H14" s="17">
        <f t="shared" si="0"/>
        <v>157.11111111111111</v>
      </c>
      <c r="I14" s="7">
        <f t="shared" si="1"/>
        <v>1</v>
      </c>
      <c r="J14" s="18">
        <f t="shared" si="2"/>
        <v>1414</v>
      </c>
      <c r="L14" s="7"/>
      <c r="M14" s="1"/>
    </row>
    <row r="15" spans="1:13" ht="12.75">
      <c r="A15" s="7">
        <v>8</v>
      </c>
      <c r="B15" s="26" t="s">
        <v>407</v>
      </c>
      <c r="C15" s="9" t="s">
        <v>88</v>
      </c>
      <c r="D15" s="39">
        <v>4512</v>
      </c>
      <c r="E15" s="7"/>
      <c r="F15" s="7"/>
      <c r="H15" s="17"/>
      <c r="I15" s="7"/>
      <c r="J15" s="18"/>
      <c r="M15" s="1"/>
    </row>
    <row r="16" spans="1:13" ht="12.75">
      <c r="A16" s="7">
        <v>9</v>
      </c>
      <c r="B16" s="33" t="s">
        <v>199</v>
      </c>
      <c r="C16" s="34" t="s">
        <v>88</v>
      </c>
      <c r="D16" s="39">
        <v>4184</v>
      </c>
      <c r="E16" s="7"/>
      <c r="F16" s="7"/>
      <c r="G16" s="9"/>
      <c r="H16" s="17"/>
      <c r="I16" s="7">
        <f>SUM(I8:I15)</f>
        <v>14</v>
      </c>
      <c r="J16" s="18">
        <f>SUM(J8:J14)</f>
        <v>66922</v>
      </c>
      <c r="M16" s="1"/>
    </row>
    <row r="17" spans="1:13" ht="12.75">
      <c r="A17" s="7">
        <v>10</v>
      </c>
      <c r="B17" s="33" t="s">
        <v>437</v>
      </c>
      <c r="C17" s="34" t="s">
        <v>88</v>
      </c>
      <c r="D17" s="39">
        <v>3934</v>
      </c>
      <c r="E17" s="7"/>
      <c r="F17" s="7"/>
      <c r="G17" s="9"/>
      <c r="H17" s="17"/>
      <c r="I17" s="7"/>
      <c r="J17" s="18"/>
      <c r="M17" s="1"/>
    </row>
    <row r="18" spans="1:13" ht="12.75">
      <c r="A18" s="7">
        <v>11</v>
      </c>
      <c r="B18" s="33" t="s">
        <v>424</v>
      </c>
      <c r="C18" s="34" t="s">
        <v>88</v>
      </c>
      <c r="D18" s="39">
        <v>3560</v>
      </c>
      <c r="E18" s="7"/>
      <c r="F18" s="7"/>
      <c r="G18" s="34"/>
      <c r="H18" s="17"/>
      <c r="I18" s="7"/>
      <c r="J18" s="18"/>
      <c r="M18" s="1"/>
    </row>
    <row r="19" spans="1:13" ht="12.75">
      <c r="A19" s="7">
        <v>12</v>
      </c>
      <c r="B19" s="33" t="s">
        <v>194</v>
      </c>
      <c r="C19" s="34" t="s">
        <v>212</v>
      </c>
      <c r="D19" s="39">
        <v>3357</v>
      </c>
      <c r="E19" s="7" t="s">
        <v>438</v>
      </c>
      <c r="F19" s="7"/>
      <c r="G19" s="34"/>
      <c r="H19" s="17"/>
      <c r="I19" s="7"/>
      <c r="J19" s="18"/>
      <c r="M19" s="1"/>
    </row>
    <row r="20" spans="1:13" ht="12.75">
      <c r="A20" s="7">
        <v>13</v>
      </c>
      <c r="B20" s="33" t="s">
        <v>270</v>
      </c>
      <c r="C20" s="34" t="s">
        <v>212</v>
      </c>
      <c r="D20" s="39">
        <v>2841</v>
      </c>
      <c r="E20" s="7"/>
      <c r="F20" s="7"/>
      <c r="G20" s="34"/>
      <c r="H20" s="17"/>
      <c r="I20" s="7"/>
      <c r="J20" s="18"/>
      <c r="M20" s="1"/>
    </row>
    <row r="21" spans="1:4" ht="12.75">
      <c r="A21" s="7">
        <v>14</v>
      </c>
      <c r="B21" t="s">
        <v>118</v>
      </c>
      <c r="C21" t="s">
        <v>116</v>
      </c>
      <c r="D21" s="39">
        <v>1414</v>
      </c>
    </row>
    <row r="22" ht="12.75">
      <c r="D22" s="40">
        <f>SUM(D8:D21)</f>
        <v>66922</v>
      </c>
    </row>
  </sheetData>
  <sheetProtection selectLockedCells="1" selectUnlockedCells="1"/>
  <mergeCells count="4">
    <mergeCell ref="H2:J2"/>
    <mergeCell ref="H3:J3"/>
    <mergeCell ref="H4:J4"/>
    <mergeCell ref="H5:I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D6" sqref="D6"/>
    </sheetView>
  </sheetViews>
  <sheetFormatPr defaultColWidth="8.00390625" defaultRowHeight="12.75"/>
  <cols>
    <col min="1" max="1" width="8.28125" style="0" customWidth="1"/>
    <col min="2" max="2" width="33.57421875" style="0" customWidth="1"/>
    <col min="3" max="3" width="16.140625" style="0" customWidth="1"/>
    <col min="4" max="4" width="7.57421875" style="1" customWidth="1"/>
    <col min="5" max="5" width="7.7109375" style="0" customWidth="1"/>
    <col min="6" max="6" width="11.57421875" style="0" customWidth="1"/>
    <col min="7" max="7" width="16.57421875" style="0" customWidth="1"/>
    <col min="8" max="8" width="9.57421875" style="0" customWidth="1"/>
    <col min="9" max="9" width="6.421875" style="0" customWidth="1"/>
    <col min="10" max="10" width="8.00390625" style="0" customWidth="1"/>
    <col min="11" max="11" width="9.140625" style="0" customWidth="1"/>
    <col min="12" max="12" width="14.28125" style="0" customWidth="1"/>
    <col min="13" max="16384" width="9.140625" style="0" customWidth="1"/>
  </cols>
  <sheetData>
    <row r="1" spans="1:2" ht="21" customHeight="1">
      <c r="A1" s="2">
        <v>25</v>
      </c>
      <c r="B1" s="3" t="s">
        <v>439</v>
      </c>
    </row>
    <row r="2" spans="1:10" ht="12.75" customHeight="1">
      <c r="A2" s="4"/>
      <c r="B2" t="s">
        <v>409</v>
      </c>
      <c r="C2" s="5" t="s">
        <v>2</v>
      </c>
      <c r="D2" s="6">
        <v>15</v>
      </c>
      <c r="F2" s="7" t="s">
        <v>397</v>
      </c>
      <c r="G2" t="s">
        <v>151</v>
      </c>
      <c r="H2" s="36" t="s">
        <v>440</v>
      </c>
      <c r="I2" s="36"/>
      <c r="J2" s="36"/>
    </row>
    <row r="3" spans="1:10" ht="12.75">
      <c r="A3" s="8"/>
      <c r="B3" t="s">
        <v>441</v>
      </c>
      <c r="C3" s="5" t="s">
        <v>6</v>
      </c>
      <c r="D3" s="6">
        <v>12</v>
      </c>
      <c r="F3" s="7" t="s">
        <v>442</v>
      </c>
      <c r="G3" t="s">
        <v>443</v>
      </c>
      <c r="H3" s="36" t="s">
        <v>444</v>
      </c>
      <c r="I3" s="36"/>
      <c r="J3" s="36"/>
    </row>
    <row r="4" spans="1:10" ht="12.75">
      <c r="A4" s="8"/>
      <c r="C4" s="9" t="s">
        <v>11</v>
      </c>
      <c r="D4" s="6">
        <v>4</v>
      </c>
      <c r="F4" s="7" t="s">
        <v>445</v>
      </c>
      <c r="G4" t="s">
        <v>310</v>
      </c>
      <c r="H4" s="36" t="s">
        <v>329</v>
      </c>
      <c r="I4" s="36"/>
      <c r="J4" s="36"/>
    </row>
    <row r="5" spans="1:9" ht="12.75">
      <c r="A5" s="8"/>
      <c r="C5" s="9" t="s">
        <v>14</v>
      </c>
      <c r="D5" s="6">
        <v>7</v>
      </c>
      <c r="F5" s="7" t="s">
        <v>446</v>
      </c>
      <c r="G5" t="s">
        <v>179</v>
      </c>
      <c r="H5" s="36" t="s">
        <v>447</v>
      </c>
      <c r="I5" s="36"/>
    </row>
    <row r="6" ht="12.75">
      <c r="D6"/>
    </row>
    <row r="7" spans="1:10" ht="12.75">
      <c r="A7" s="3" t="s">
        <v>21</v>
      </c>
      <c r="B7" s="3" t="s">
        <v>22</v>
      </c>
      <c r="C7" s="11" t="s">
        <v>23</v>
      </c>
      <c r="D7" s="2" t="s">
        <v>24</v>
      </c>
      <c r="E7" s="7">
        <v>2002</v>
      </c>
      <c r="F7" s="12" t="s">
        <v>25</v>
      </c>
      <c r="G7" s="11" t="s">
        <v>23</v>
      </c>
      <c r="H7" s="2" t="s">
        <v>26</v>
      </c>
      <c r="I7" s="2" t="s">
        <v>27</v>
      </c>
      <c r="J7" s="13" t="s">
        <v>28</v>
      </c>
    </row>
    <row r="8" spans="1:13" ht="12.75">
      <c r="A8" s="14">
        <v>1</v>
      </c>
      <c r="B8" s="15" t="s">
        <v>36</v>
      </c>
      <c r="C8" s="16" t="s">
        <v>267</v>
      </c>
      <c r="D8" s="39">
        <v>10014</v>
      </c>
      <c r="E8" s="37" t="s">
        <v>448</v>
      </c>
      <c r="F8" s="7">
        <v>1</v>
      </c>
      <c r="G8" s="34" t="s">
        <v>181</v>
      </c>
      <c r="H8" s="17">
        <f aca="true" t="shared" si="0" ref="H8:H14">J8/I8/$D$3</f>
        <v>793.1666666666666</v>
      </c>
      <c r="I8" s="7">
        <f aca="true" t="shared" si="1" ref="I8:I14">COUNTIF($C$8:$D$22,G8)</f>
        <v>1</v>
      </c>
      <c r="J8" s="18">
        <f aca="true" t="shared" si="2" ref="J8:J14">SUMIF($C$8:$D$22,G8,$D$8:$D$22)</f>
        <v>9518</v>
      </c>
      <c r="M8" s="1"/>
    </row>
    <row r="9" spans="1:13" ht="12.75">
      <c r="A9" s="19">
        <v>2</v>
      </c>
      <c r="B9" s="20" t="s">
        <v>290</v>
      </c>
      <c r="C9" s="21" t="s">
        <v>181</v>
      </c>
      <c r="D9" s="39">
        <v>9518</v>
      </c>
      <c r="E9" s="7" t="s">
        <v>266</v>
      </c>
      <c r="F9" s="7">
        <v>2</v>
      </c>
      <c r="G9" s="9" t="s">
        <v>267</v>
      </c>
      <c r="H9" s="17">
        <f t="shared" si="0"/>
        <v>727.7916666666666</v>
      </c>
      <c r="I9" s="7">
        <f t="shared" si="1"/>
        <v>2</v>
      </c>
      <c r="J9" s="18">
        <f t="shared" si="2"/>
        <v>17467</v>
      </c>
      <c r="M9" s="1"/>
    </row>
    <row r="10" spans="1:13" ht="12.75">
      <c r="A10" s="23">
        <v>3</v>
      </c>
      <c r="B10" s="24" t="s">
        <v>199</v>
      </c>
      <c r="C10" s="25" t="s">
        <v>88</v>
      </c>
      <c r="D10" s="39">
        <v>8824</v>
      </c>
      <c r="E10" s="7" t="s">
        <v>193</v>
      </c>
      <c r="F10" s="7">
        <v>3</v>
      </c>
      <c r="G10" s="34" t="s">
        <v>227</v>
      </c>
      <c r="H10" s="17">
        <f t="shared" si="0"/>
        <v>670.25</v>
      </c>
      <c r="I10" s="7">
        <f t="shared" si="1"/>
        <v>1</v>
      </c>
      <c r="J10" s="18">
        <f t="shared" si="2"/>
        <v>8043</v>
      </c>
      <c r="M10" s="1"/>
    </row>
    <row r="11" spans="1:13" ht="12.75">
      <c r="A11" s="7">
        <v>4</v>
      </c>
      <c r="B11" s="33" t="s">
        <v>347</v>
      </c>
      <c r="C11" s="34" t="s">
        <v>44</v>
      </c>
      <c r="D11" s="39">
        <v>8803</v>
      </c>
      <c r="E11" s="7"/>
      <c r="F11" s="7">
        <v>4</v>
      </c>
      <c r="G11" s="9" t="s">
        <v>44</v>
      </c>
      <c r="H11" s="17">
        <f t="shared" si="0"/>
        <v>538.75</v>
      </c>
      <c r="I11" s="7">
        <f t="shared" si="1"/>
        <v>3</v>
      </c>
      <c r="J11" s="18">
        <f t="shared" si="2"/>
        <v>19395</v>
      </c>
      <c r="L11" s="7"/>
      <c r="M11" s="1"/>
    </row>
    <row r="12" spans="1:13" ht="12.75">
      <c r="A12" s="7">
        <v>5</v>
      </c>
      <c r="B12" s="33" t="s">
        <v>270</v>
      </c>
      <c r="C12" s="34" t="s">
        <v>212</v>
      </c>
      <c r="D12" s="39">
        <v>8751</v>
      </c>
      <c r="E12" s="7"/>
      <c r="F12" s="7">
        <v>5</v>
      </c>
      <c r="G12" s="34" t="s">
        <v>212</v>
      </c>
      <c r="H12" s="17">
        <f t="shared" si="0"/>
        <v>512.9583333333334</v>
      </c>
      <c r="I12" s="7">
        <f t="shared" si="1"/>
        <v>2</v>
      </c>
      <c r="J12" s="18">
        <f t="shared" si="2"/>
        <v>12311</v>
      </c>
      <c r="L12" s="7"/>
      <c r="M12" s="1"/>
    </row>
    <row r="13" spans="1:13" ht="12.75">
      <c r="A13" s="7">
        <v>6</v>
      </c>
      <c r="B13" s="33" t="s">
        <v>272</v>
      </c>
      <c r="C13" s="34" t="s">
        <v>227</v>
      </c>
      <c r="D13" s="39">
        <v>8043</v>
      </c>
      <c r="E13" s="7"/>
      <c r="F13" s="7">
        <v>6</v>
      </c>
      <c r="G13" s="9" t="s">
        <v>88</v>
      </c>
      <c r="H13" s="17">
        <f t="shared" si="0"/>
        <v>481.45</v>
      </c>
      <c r="I13" s="7">
        <f t="shared" si="1"/>
        <v>5</v>
      </c>
      <c r="J13" s="18">
        <f t="shared" si="2"/>
        <v>28887</v>
      </c>
      <c r="L13" s="7"/>
      <c r="M13" s="1"/>
    </row>
    <row r="14" spans="1:13" ht="12.75">
      <c r="A14" s="7">
        <v>7</v>
      </c>
      <c r="B14" s="33" t="s">
        <v>251</v>
      </c>
      <c r="C14" s="34" t="s">
        <v>267</v>
      </c>
      <c r="D14" s="39">
        <v>7453</v>
      </c>
      <c r="E14" s="7"/>
      <c r="F14" s="7">
        <v>7</v>
      </c>
      <c r="G14" t="s">
        <v>116</v>
      </c>
      <c r="H14" s="17">
        <f t="shared" si="0"/>
        <v>418.4166666666667</v>
      </c>
      <c r="I14" s="7">
        <f t="shared" si="1"/>
        <v>1</v>
      </c>
      <c r="J14" s="18">
        <f t="shared" si="2"/>
        <v>5021</v>
      </c>
      <c r="L14" s="7"/>
      <c r="M14" s="1"/>
    </row>
    <row r="15" spans="1:13" ht="12.75">
      <c r="A15" s="7">
        <v>8</v>
      </c>
      <c r="B15" s="26" t="s">
        <v>76</v>
      </c>
      <c r="C15" s="9" t="s">
        <v>44</v>
      </c>
      <c r="D15" s="39">
        <v>6863</v>
      </c>
      <c r="E15" s="7"/>
      <c r="F15" s="7"/>
      <c r="H15" s="17"/>
      <c r="I15" s="7"/>
      <c r="J15" s="18"/>
      <c r="M15" s="1"/>
    </row>
    <row r="16" spans="1:13" ht="12.75">
      <c r="A16" s="7">
        <v>9</v>
      </c>
      <c r="B16" s="33" t="s">
        <v>407</v>
      </c>
      <c r="C16" s="34" t="s">
        <v>88</v>
      </c>
      <c r="D16" s="39">
        <v>6306</v>
      </c>
      <c r="E16" s="7"/>
      <c r="F16" s="7"/>
      <c r="G16" s="9"/>
      <c r="H16" s="17"/>
      <c r="I16" s="7">
        <f>SUM(I8:I15)</f>
        <v>15</v>
      </c>
      <c r="J16" s="18">
        <f>SUM(J8:J15)</f>
        <v>100642</v>
      </c>
      <c r="M16" s="1"/>
    </row>
    <row r="17" spans="1:13" ht="12.75">
      <c r="A17" s="7">
        <v>10</v>
      </c>
      <c r="B17" s="33" t="s">
        <v>449</v>
      </c>
      <c r="C17" s="34" t="s">
        <v>88</v>
      </c>
      <c r="D17" s="39">
        <v>5773</v>
      </c>
      <c r="E17" s="7"/>
      <c r="F17" s="7"/>
      <c r="G17" s="9"/>
      <c r="H17" s="17"/>
      <c r="I17" s="7"/>
      <c r="J17" s="18"/>
      <c r="M17" s="1"/>
    </row>
    <row r="18" spans="1:13" ht="12.75">
      <c r="A18" s="7">
        <v>11</v>
      </c>
      <c r="B18" s="33" t="s">
        <v>118</v>
      </c>
      <c r="C18" s="34" t="s">
        <v>116</v>
      </c>
      <c r="D18" s="39">
        <v>5021</v>
      </c>
      <c r="E18" s="7"/>
      <c r="F18" s="7"/>
      <c r="G18" s="34"/>
      <c r="H18" s="17"/>
      <c r="I18" s="7"/>
      <c r="J18" s="18"/>
      <c r="M18" s="1"/>
    </row>
    <row r="19" spans="1:13" ht="12.75">
      <c r="A19" s="7">
        <v>12</v>
      </c>
      <c r="B19" s="33" t="s">
        <v>437</v>
      </c>
      <c r="C19" s="34" t="s">
        <v>88</v>
      </c>
      <c r="D19" s="39">
        <v>4317</v>
      </c>
      <c r="E19" s="7"/>
      <c r="F19" s="7"/>
      <c r="G19" s="34"/>
      <c r="H19" s="17"/>
      <c r="I19" s="7"/>
      <c r="J19" s="18"/>
      <c r="M19" s="1"/>
    </row>
    <row r="20" spans="1:13" ht="12.75">
      <c r="A20" s="7">
        <v>13</v>
      </c>
      <c r="B20" s="33" t="s">
        <v>253</v>
      </c>
      <c r="C20" s="34" t="s">
        <v>44</v>
      </c>
      <c r="D20" s="39">
        <v>3729</v>
      </c>
      <c r="E20" s="7"/>
      <c r="F20" s="7"/>
      <c r="G20" s="34"/>
      <c r="H20" s="17"/>
      <c r="I20" s="7"/>
      <c r="J20" s="18"/>
      <c r="M20" s="1"/>
    </row>
    <row r="21" spans="1:4" ht="12.75">
      <c r="A21" s="7">
        <v>14</v>
      </c>
      <c r="B21" t="s">
        <v>450</v>
      </c>
      <c r="C21" t="s">
        <v>88</v>
      </c>
      <c r="D21" s="39">
        <v>3667</v>
      </c>
    </row>
    <row r="22" spans="1:4" ht="12.75">
      <c r="A22" s="6">
        <v>15</v>
      </c>
      <c r="B22" t="s">
        <v>194</v>
      </c>
      <c r="C22" t="s">
        <v>212</v>
      </c>
      <c r="D22" s="40">
        <v>3560</v>
      </c>
    </row>
    <row r="23" ht="12.75">
      <c r="D23" s="1">
        <f>SUM(D8:D22)</f>
        <v>100642</v>
      </c>
    </row>
  </sheetData>
  <sheetProtection selectLockedCells="1" selectUnlockedCells="1"/>
  <mergeCells count="4">
    <mergeCell ref="H2:J2"/>
    <mergeCell ref="H3:J3"/>
    <mergeCell ref="H4:J4"/>
    <mergeCell ref="H5:I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G19" sqref="G19"/>
    </sheetView>
  </sheetViews>
  <sheetFormatPr defaultColWidth="8.00390625" defaultRowHeight="12.75"/>
  <cols>
    <col min="1" max="1" width="8.28125" style="0" customWidth="1"/>
    <col min="2" max="2" width="33.57421875" style="0" customWidth="1"/>
    <col min="3" max="3" width="16.140625" style="0" customWidth="1"/>
    <col min="4" max="4" width="7.57421875" style="1" customWidth="1"/>
    <col min="5" max="5" width="7.7109375" style="0" customWidth="1"/>
    <col min="6" max="6" width="11.57421875" style="0" customWidth="1"/>
    <col min="7" max="7" width="16.57421875" style="0" customWidth="1"/>
    <col min="8" max="8" width="9.57421875" style="0" customWidth="1"/>
    <col min="9" max="9" width="6.421875" style="0" customWidth="1"/>
    <col min="10" max="10" width="8.00390625" style="0" customWidth="1"/>
    <col min="11" max="11" width="9.140625" style="0" customWidth="1"/>
    <col min="12" max="12" width="14.28125" style="0" customWidth="1"/>
    <col min="13" max="16384" width="9.140625" style="0" customWidth="1"/>
  </cols>
  <sheetData>
    <row r="1" spans="1:2" ht="21" customHeight="1">
      <c r="A1" s="2">
        <v>26</v>
      </c>
      <c r="B1" s="3" t="s">
        <v>451</v>
      </c>
    </row>
    <row r="2" spans="1:10" ht="12.75" customHeight="1">
      <c r="A2" s="4"/>
      <c r="B2" t="s">
        <v>409</v>
      </c>
      <c r="C2" s="5" t="s">
        <v>2</v>
      </c>
      <c r="D2" s="6">
        <v>13</v>
      </c>
      <c r="F2" s="7" t="s">
        <v>452</v>
      </c>
      <c r="G2" t="s">
        <v>151</v>
      </c>
      <c r="H2" s="36" t="s">
        <v>453</v>
      </c>
      <c r="I2" s="36"/>
      <c r="J2" s="36"/>
    </row>
    <row r="3" spans="1:10" ht="12.75">
      <c r="A3" s="8"/>
      <c r="B3" t="s">
        <v>441</v>
      </c>
      <c r="C3" s="5" t="s">
        <v>6</v>
      </c>
      <c r="D3" s="6">
        <v>18</v>
      </c>
      <c r="F3" s="7" t="s">
        <v>454</v>
      </c>
      <c r="G3" t="s">
        <v>455</v>
      </c>
      <c r="H3" s="36" t="s">
        <v>453</v>
      </c>
      <c r="I3" s="36"/>
      <c r="J3" s="36"/>
    </row>
    <row r="4" spans="1:10" ht="12.75">
      <c r="A4" s="8"/>
      <c r="C4" s="9" t="s">
        <v>11</v>
      </c>
      <c r="D4" s="6">
        <v>6</v>
      </c>
      <c r="F4" s="7" t="s">
        <v>306</v>
      </c>
      <c r="G4" t="s">
        <v>456</v>
      </c>
      <c r="H4" s="36" t="s">
        <v>453</v>
      </c>
      <c r="I4" s="36"/>
      <c r="J4" s="36"/>
    </row>
    <row r="5" spans="1:9" ht="12.75">
      <c r="A5" s="8"/>
      <c r="C5" s="9" t="s">
        <v>14</v>
      </c>
      <c r="D5" s="6">
        <v>7</v>
      </c>
      <c r="F5" s="7" t="s">
        <v>309</v>
      </c>
      <c r="G5" t="s">
        <v>457</v>
      </c>
      <c r="H5" s="36" t="s">
        <v>458</v>
      </c>
      <c r="I5" s="36"/>
    </row>
    <row r="6" spans="1:9" ht="12.75">
      <c r="A6" s="8"/>
      <c r="C6" s="9"/>
      <c r="D6" s="6"/>
      <c r="F6" s="7" t="s">
        <v>312</v>
      </c>
      <c r="G6" t="s">
        <v>459</v>
      </c>
      <c r="H6" s="26" t="s">
        <v>329</v>
      </c>
      <c r="I6" s="36"/>
    </row>
    <row r="7" spans="1:9" ht="12.75">
      <c r="A7" s="8"/>
      <c r="C7" s="9"/>
      <c r="D7" s="6"/>
      <c r="F7" s="7" t="s">
        <v>314</v>
      </c>
      <c r="G7" t="s">
        <v>460</v>
      </c>
      <c r="H7" s="26" t="s">
        <v>154</v>
      </c>
      <c r="I7" s="36"/>
    </row>
    <row r="8" ht="12.75">
      <c r="D8"/>
    </row>
    <row r="9" spans="1:10" ht="12.75">
      <c r="A9" s="3" t="s">
        <v>21</v>
      </c>
      <c r="B9" s="3" t="s">
        <v>22</v>
      </c>
      <c r="C9" s="11" t="s">
        <v>23</v>
      </c>
      <c r="D9" s="2" t="s">
        <v>24</v>
      </c>
      <c r="E9" s="7">
        <v>2003</v>
      </c>
      <c r="F9" s="12" t="s">
        <v>25</v>
      </c>
      <c r="G9" s="11" t="s">
        <v>23</v>
      </c>
      <c r="H9" s="2" t="s">
        <v>26</v>
      </c>
      <c r="I9" s="2" t="s">
        <v>27</v>
      </c>
      <c r="J9" s="13" t="s">
        <v>28</v>
      </c>
    </row>
    <row r="10" spans="1:13" ht="12.75">
      <c r="A10" s="14">
        <v>1</v>
      </c>
      <c r="B10" s="15" t="s">
        <v>437</v>
      </c>
      <c r="C10" s="16" t="s">
        <v>88</v>
      </c>
      <c r="D10" s="41">
        <v>12912</v>
      </c>
      <c r="E10" s="7" t="s">
        <v>420</v>
      </c>
      <c r="F10" s="7">
        <v>1</v>
      </c>
      <c r="G10" s="9" t="s">
        <v>88</v>
      </c>
      <c r="H10" s="17">
        <f aca="true" t="shared" si="0" ref="H10:H16">J10/I10/$D$3</f>
        <v>604.125</v>
      </c>
      <c r="I10" s="7">
        <f aca="true" t="shared" si="1" ref="I10:I16">COUNTIF($C$10:$D$22,G10)</f>
        <v>4</v>
      </c>
      <c r="J10" s="18">
        <f aca="true" t="shared" si="2" ref="J10:J16">SUMIF($C$10:$D$22,G10,$D$10:$D$22)</f>
        <v>43497</v>
      </c>
      <c r="M10" s="1"/>
    </row>
    <row r="11" spans="1:13" ht="12.75">
      <c r="A11" s="19">
        <v>2</v>
      </c>
      <c r="B11" s="20" t="s">
        <v>347</v>
      </c>
      <c r="C11" s="21" t="s">
        <v>44</v>
      </c>
      <c r="D11" s="41">
        <v>10815</v>
      </c>
      <c r="E11" s="7"/>
      <c r="F11" s="7">
        <v>2</v>
      </c>
      <c r="G11" s="9" t="s">
        <v>44</v>
      </c>
      <c r="H11" s="17">
        <f t="shared" si="0"/>
        <v>597.5277777777778</v>
      </c>
      <c r="I11" s="7">
        <f t="shared" si="1"/>
        <v>2</v>
      </c>
      <c r="J11" s="18">
        <f t="shared" si="2"/>
        <v>21511</v>
      </c>
      <c r="M11" s="1"/>
    </row>
    <row r="12" spans="1:13" ht="12.75">
      <c r="A12" s="23">
        <v>3</v>
      </c>
      <c r="B12" s="24" t="s">
        <v>76</v>
      </c>
      <c r="C12" s="25" t="s">
        <v>44</v>
      </c>
      <c r="D12" s="41">
        <v>10696</v>
      </c>
      <c r="E12" s="7" t="s">
        <v>215</v>
      </c>
      <c r="F12" s="7">
        <v>3</v>
      </c>
      <c r="G12" s="9" t="s">
        <v>267</v>
      </c>
      <c r="H12" s="17">
        <f t="shared" si="0"/>
        <v>529.2222222222222</v>
      </c>
      <c r="I12" s="7">
        <f t="shared" si="1"/>
        <v>2</v>
      </c>
      <c r="J12" s="18">
        <f t="shared" si="2"/>
        <v>19052</v>
      </c>
      <c r="M12" s="1"/>
    </row>
    <row r="13" spans="1:13" ht="12.75">
      <c r="A13" s="7">
        <v>4</v>
      </c>
      <c r="B13" s="33" t="s">
        <v>194</v>
      </c>
      <c r="C13" s="34" t="s">
        <v>212</v>
      </c>
      <c r="D13" s="41">
        <v>10678</v>
      </c>
      <c r="E13" s="7" t="s">
        <v>285</v>
      </c>
      <c r="F13" s="7">
        <v>4</v>
      </c>
      <c r="G13" s="34" t="s">
        <v>181</v>
      </c>
      <c r="H13" s="17">
        <f t="shared" si="0"/>
        <v>510.3333333333333</v>
      </c>
      <c r="I13" s="7">
        <f t="shared" si="1"/>
        <v>1</v>
      </c>
      <c r="J13" s="18">
        <f t="shared" si="2"/>
        <v>9186</v>
      </c>
      <c r="L13" s="7"/>
      <c r="M13" s="1"/>
    </row>
    <row r="14" spans="1:13" ht="12.75">
      <c r="A14" s="7">
        <v>5</v>
      </c>
      <c r="B14" s="33" t="s">
        <v>199</v>
      </c>
      <c r="C14" s="34" t="s">
        <v>88</v>
      </c>
      <c r="D14" s="41">
        <v>10567</v>
      </c>
      <c r="E14" s="7" t="s">
        <v>394</v>
      </c>
      <c r="F14" s="7">
        <v>5</v>
      </c>
      <c r="G14" s="34" t="s">
        <v>212</v>
      </c>
      <c r="H14" s="17">
        <f t="shared" si="0"/>
        <v>501.72222222222223</v>
      </c>
      <c r="I14" s="7">
        <f t="shared" si="1"/>
        <v>2</v>
      </c>
      <c r="J14" s="18">
        <f t="shared" si="2"/>
        <v>18062</v>
      </c>
      <c r="L14" s="7"/>
      <c r="M14" s="1"/>
    </row>
    <row r="15" spans="1:13" ht="12.75">
      <c r="A15" s="7">
        <v>6</v>
      </c>
      <c r="B15" s="33" t="s">
        <v>407</v>
      </c>
      <c r="C15" s="34" t="s">
        <v>88</v>
      </c>
      <c r="D15" s="41">
        <v>10220</v>
      </c>
      <c r="E15" s="7"/>
      <c r="F15" s="7">
        <v>6</v>
      </c>
      <c r="G15" s="34" t="s">
        <v>227</v>
      </c>
      <c r="H15" s="17">
        <f t="shared" si="0"/>
        <v>460.8333333333333</v>
      </c>
      <c r="I15" s="7">
        <f t="shared" si="1"/>
        <v>1</v>
      </c>
      <c r="J15" s="18">
        <f t="shared" si="2"/>
        <v>8295</v>
      </c>
      <c r="L15" s="7"/>
      <c r="M15" s="1"/>
    </row>
    <row r="16" spans="1:13" ht="12.75">
      <c r="A16" s="7">
        <v>7</v>
      </c>
      <c r="B16" s="33" t="s">
        <v>449</v>
      </c>
      <c r="C16" s="34" t="s">
        <v>88</v>
      </c>
      <c r="D16" s="41">
        <v>9798</v>
      </c>
      <c r="E16" s="7"/>
      <c r="F16" s="7">
        <v>7</v>
      </c>
      <c r="G16" t="s">
        <v>461</v>
      </c>
      <c r="H16" s="17">
        <f t="shared" si="0"/>
        <v>367.05555555555554</v>
      </c>
      <c r="I16" s="7">
        <f t="shared" si="1"/>
        <v>1</v>
      </c>
      <c r="J16" s="18">
        <f t="shared" si="2"/>
        <v>6607</v>
      </c>
      <c r="L16" s="7"/>
      <c r="M16" s="1"/>
    </row>
    <row r="17" spans="1:13" ht="12.75">
      <c r="A17" s="7">
        <v>8</v>
      </c>
      <c r="B17" s="26" t="s">
        <v>36</v>
      </c>
      <c r="C17" s="9" t="s">
        <v>267</v>
      </c>
      <c r="D17" s="41">
        <v>9564</v>
      </c>
      <c r="E17" s="7"/>
      <c r="F17" s="7"/>
      <c r="G17" s="9"/>
      <c r="H17" s="17"/>
      <c r="I17" s="7">
        <f>SUM(I10:I16)</f>
        <v>13</v>
      </c>
      <c r="J17" s="18">
        <f>SUM(J10:J16)</f>
        <v>126210</v>
      </c>
      <c r="M17" s="1"/>
    </row>
    <row r="18" spans="1:13" ht="12.75">
      <c r="A18" s="7">
        <v>9</v>
      </c>
      <c r="B18" s="33" t="s">
        <v>251</v>
      </c>
      <c r="C18" s="34" t="s">
        <v>267</v>
      </c>
      <c r="D18" s="41">
        <v>9488</v>
      </c>
      <c r="E18" s="7"/>
      <c r="F18" s="7"/>
      <c r="G18" s="9"/>
      <c r="H18" s="17"/>
      <c r="I18" s="7"/>
      <c r="J18" s="18"/>
      <c r="M18" s="1"/>
    </row>
    <row r="19" spans="1:13" ht="12.75">
      <c r="A19" s="7">
        <v>10</v>
      </c>
      <c r="B19" s="33" t="s">
        <v>290</v>
      </c>
      <c r="C19" s="34" t="s">
        <v>181</v>
      </c>
      <c r="D19" s="41">
        <v>9186</v>
      </c>
      <c r="E19" s="7"/>
      <c r="F19" s="7"/>
      <c r="G19" s="34"/>
      <c r="H19" s="17"/>
      <c r="I19" s="7"/>
      <c r="J19" s="18"/>
      <c r="M19" s="1"/>
    </row>
    <row r="20" spans="1:13" ht="12.75">
      <c r="A20" s="7">
        <v>11</v>
      </c>
      <c r="B20" s="33" t="s">
        <v>272</v>
      </c>
      <c r="C20" s="34" t="s">
        <v>227</v>
      </c>
      <c r="D20" s="41">
        <v>8295</v>
      </c>
      <c r="E20" s="7"/>
      <c r="F20" s="7"/>
      <c r="G20" s="34"/>
      <c r="H20" s="17"/>
      <c r="I20" s="7"/>
      <c r="J20" s="18"/>
      <c r="M20" s="1"/>
    </row>
    <row r="21" spans="1:13" ht="12.75">
      <c r="A21" s="7">
        <v>12</v>
      </c>
      <c r="B21" s="33" t="s">
        <v>270</v>
      </c>
      <c r="C21" s="34" t="s">
        <v>212</v>
      </c>
      <c r="D21" s="41">
        <v>7384</v>
      </c>
      <c r="E21" s="7"/>
      <c r="F21" s="7"/>
      <c r="G21" s="34"/>
      <c r="H21" s="17"/>
      <c r="I21" s="7"/>
      <c r="J21" s="18"/>
      <c r="M21" s="1"/>
    </row>
    <row r="22" spans="1:13" ht="12.75">
      <c r="A22" s="7">
        <v>13</v>
      </c>
      <c r="B22" s="33" t="s">
        <v>462</v>
      </c>
      <c r="C22" s="34" t="s">
        <v>461</v>
      </c>
      <c r="D22" s="41">
        <v>6607</v>
      </c>
      <c r="E22" s="7"/>
      <c r="M22" s="1"/>
    </row>
    <row r="23" ht="12.75">
      <c r="D23" s="1">
        <f>SUM(D10:D22)</f>
        <v>126210</v>
      </c>
    </row>
  </sheetData>
  <sheetProtection selectLockedCells="1" selectUnlockedCells="1"/>
  <mergeCells count="4">
    <mergeCell ref="H2:J2"/>
    <mergeCell ref="H3:J3"/>
    <mergeCell ref="H4:J4"/>
    <mergeCell ref="H5:I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">
      <selection activeCell="G5" sqref="G5"/>
    </sheetView>
  </sheetViews>
  <sheetFormatPr defaultColWidth="8.00390625" defaultRowHeight="12.75"/>
  <cols>
    <col min="1" max="1" width="8.28125" style="0" customWidth="1"/>
    <col min="2" max="2" width="33.57421875" style="0" customWidth="1"/>
    <col min="3" max="3" width="16.140625" style="0" customWidth="1"/>
    <col min="4" max="4" width="7.57421875" style="1" customWidth="1"/>
    <col min="5" max="5" width="7.7109375" style="0" customWidth="1"/>
    <col min="6" max="6" width="11.57421875" style="0" customWidth="1"/>
    <col min="7" max="7" width="16.57421875" style="0" customWidth="1"/>
    <col min="8" max="8" width="9.57421875" style="0" customWidth="1"/>
    <col min="9" max="9" width="6.421875" style="0" customWidth="1"/>
    <col min="10" max="10" width="8.00390625" style="0" customWidth="1"/>
    <col min="11" max="11" width="9.140625" style="0" customWidth="1"/>
    <col min="12" max="12" width="14.28125" style="0" customWidth="1"/>
    <col min="13" max="16384" width="9.140625" style="0" customWidth="1"/>
  </cols>
  <sheetData>
    <row r="1" spans="1:2" ht="21" customHeight="1">
      <c r="A1" s="2">
        <v>27</v>
      </c>
      <c r="B1" s="3" t="s">
        <v>463</v>
      </c>
    </row>
    <row r="2" spans="1:10" ht="12.75" customHeight="1">
      <c r="A2" s="4"/>
      <c r="B2" t="s">
        <v>409</v>
      </c>
      <c r="C2" s="5" t="s">
        <v>2</v>
      </c>
      <c r="D2" s="6">
        <v>16</v>
      </c>
      <c r="F2" s="7" t="s">
        <v>464</v>
      </c>
      <c r="G2" t="s">
        <v>169</v>
      </c>
      <c r="H2" s="36" t="s">
        <v>465</v>
      </c>
      <c r="I2" s="36"/>
      <c r="J2" s="36"/>
    </row>
    <row r="3" spans="1:10" ht="12.75">
      <c r="A3" s="8"/>
      <c r="B3" t="s">
        <v>236</v>
      </c>
      <c r="C3" s="5" t="s">
        <v>6</v>
      </c>
      <c r="D3" s="6">
        <v>6</v>
      </c>
      <c r="F3" s="7" t="s">
        <v>466</v>
      </c>
      <c r="G3" t="s">
        <v>16</v>
      </c>
      <c r="H3" s="36" t="s">
        <v>154</v>
      </c>
      <c r="I3" s="36"/>
      <c r="J3" s="36"/>
    </row>
    <row r="4" spans="1:10" ht="12.75">
      <c r="A4" s="8"/>
      <c r="C4" s="9" t="s">
        <v>11</v>
      </c>
      <c r="D4" s="6">
        <v>3</v>
      </c>
      <c r="F4" s="7" t="s">
        <v>467</v>
      </c>
      <c r="G4" t="s">
        <v>468</v>
      </c>
      <c r="H4" s="36" t="s">
        <v>469</v>
      </c>
      <c r="I4" s="36"/>
      <c r="J4" s="36"/>
    </row>
    <row r="5" spans="1:9" ht="12.75">
      <c r="A5" s="8"/>
      <c r="C5" s="9" t="s">
        <v>14</v>
      </c>
      <c r="D5" s="6">
        <v>9</v>
      </c>
      <c r="F5" s="7"/>
      <c r="H5" s="36"/>
      <c r="I5" s="36"/>
    </row>
    <row r="6" ht="12.75">
      <c r="D6"/>
    </row>
    <row r="7" spans="1:10" ht="12.75">
      <c r="A7" s="3" t="s">
        <v>21</v>
      </c>
      <c r="B7" s="3" t="s">
        <v>22</v>
      </c>
      <c r="C7" s="11" t="s">
        <v>23</v>
      </c>
      <c r="D7" s="2" t="s">
        <v>24</v>
      </c>
      <c r="E7" s="7">
        <v>2004</v>
      </c>
      <c r="F7" s="12" t="s">
        <v>25</v>
      </c>
      <c r="G7" s="11" t="s">
        <v>23</v>
      </c>
      <c r="H7" s="2" t="s">
        <v>26</v>
      </c>
      <c r="I7" s="2" t="s">
        <v>27</v>
      </c>
      <c r="J7" s="13" t="s">
        <v>28</v>
      </c>
    </row>
    <row r="8" spans="1:13" ht="12.75">
      <c r="A8" s="14">
        <v>1</v>
      </c>
      <c r="B8" s="15" t="s">
        <v>347</v>
      </c>
      <c r="C8" s="16" t="s">
        <v>44</v>
      </c>
      <c r="D8" s="41">
        <v>5047</v>
      </c>
      <c r="E8" s="7" t="s">
        <v>470</v>
      </c>
      <c r="F8" s="7">
        <v>1</v>
      </c>
      <c r="G8" s="9" t="s">
        <v>471</v>
      </c>
      <c r="H8" s="17">
        <f aca="true" t="shared" si="0" ref="H8:H16">J8/I8/$D$3</f>
        <v>720.6666666666666</v>
      </c>
      <c r="I8" s="7">
        <f aca="true" t="shared" si="1" ref="I8:I16">COUNTIF($C$8:$D$23,G8)</f>
        <v>1</v>
      </c>
      <c r="J8" s="18">
        <f aca="true" t="shared" si="2" ref="J8:J16">SUMIF($C$8:$D$23,G8,$D$8:$D$23)</f>
        <v>4324</v>
      </c>
      <c r="M8" s="1"/>
    </row>
    <row r="9" spans="1:13" ht="12.75">
      <c r="A9" s="19">
        <v>2</v>
      </c>
      <c r="B9" s="20" t="s">
        <v>199</v>
      </c>
      <c r="C9" s="21" t="s">
        <v>471</v>
      </c>
      <c r="D9" s="41">
        <v>4324</v>
      </c>
      <c r="E9" s="7" t="s">
        <v>472</v>
      </c>
      <c r="F9" s="7">
        <v>2</v>
      </c>
      <c r="G9" s="34" t="s">
        <v>181</v>
      </c>
      <c r="H9" s="17">
        <f t="shared" si="0"/>
        <v>681</v>
      </c>
      <c r="I9" s="7">
        <f t="shared" si="1"/>
        <v>1</v>
      </c>
      <c r="J9" s="18">
        <f t="shared" si="2"/>
        <v>4086</v>
      </c>
      <c r="M9" s="1"/>
    </row>
    <row r="10" spans="1:13" ht="12.75">
      <c r="A10" s="23">
        <v>3</v>
      </c>
      <c r="B10" s="24" t="s">
        <v>449</v>
      </c>
      <c r="C10" s="25" t="s">
        <v>88</v>
      </c>
      <c r="D10" s="41">
        <v>4255</v>
      </c>
      <c r="E10" s="7" t="s">
        <v>165</v>
      </c>
      <c r="F10" s="7">
        <v>3</v>
      </c>
      <c r="G10" s="9" t="s">
        <v>44</v>
      </c>
      <c r="H10" s="17">
        <f t="shared" si="0"/>
        <v>664.3000000000001</v>
      </c>
      <c r="I10" s="7">
        <f t="shared" si="1"/>
        <v>5</v>
      </c>
      <c r="J10" s="18">
        <f t="shared" si="2"/>
        <v>19929</v>
      </c>
      <c r="M10" s="1"/>
    </row>
    <row r="11" spans="1:13" ht="12.75">
      <c r="A11" s="7">
        <v>4</v>
      </c>
      <c r="B11" s="33" t="s">
        <v>290</v>
      </c>
      <c r="C11" s="34" t="s">
        <v>181</v>
      </c>
      <c r="D11" s="41">
        <v>4086</v>
      </c>
      <c r="E11" s="7"/>
      <c r="F11" s="7">
        <v>4</v>
      </c>
      <c r="G11" s="34" t="s">
        <v>473</v>
      </c>
      <c r="H11" s="17">
        <f t="shared" si="0"/>
        <v>562.6666666666666</v>
      </c>
      <c r="I11" s="7">
        <f t="shared" si="1"/>
        <v>1</v>
      </c>
      <c r="J11" s="18">
        <f t="shared" si="2"/>
        <v>3376</v>
      </c>
      <c r="L11" s="7"/>
      <c r="M11" s="1"/>
    </row>
    <row r="12" spans="1:13" ht="12.75">
      <c r="A12" s="7">
        <v>5</v>
      </c>
      <c r="B12" s="33" t="s">
        <v>194</v>
      </c>
      <c r="C12" s="34" t="s">
        <v>212</v>
      </c>
      <c r="D12" s="41">
        <v>4027</v>
      </c>
      <c r="E12" s="7" t="s">
        <v>126</v>
      </c>
      <c r="F12" s="7">
        <v>5</v>
      </c>
      <c r="G12" s="9" t="s">
        <v>88</v>
      </c>
      <c r="H12" s="17">
        <f t="shared" si="0"/>
        <v>535.5</v>
      </c>
      <c r="I12" s="7">
        <f t="shared" si="1"/>
        <v>3</v>
      </c>
      <c r="J12" s="18">
        <f t="shared" si="2"/>
        <v>9639</v>
      </c>
      <c r="L12" s="7"/>
      <c r="M12" s="1"/>
    </row>
    <row r="13" spans="1:13" ht="12.75">
      <c r="A13" s="7">
        <v>6</v>
      </c>
      <c r="B13" s="33" t="s">
        <v>253</v>
      </c>
      <c r="C13" s="34" t="s">
        <v>44</v>
      </c>
      <c r="D13" s="41">
        <v>3899</v>
      </c>
      <c r="E13" s="7"/>
      <c r="F13" s="7">
        <v>6</v>
      </c>
      <c r="G13" s="34" t="s">
        <v>212</v>
      </c>
      <c r="H13" s="17">
        <f t="shared" si="0"/>
        <v>528.4166666666666</v>
      </c>
      <c r="I13" s="7">
        <f t="shared" si="1"/>
        <v>2</v>
      </c>
      <c r="J13" s="18">
        <f t="shared" si="2"/>
        <v>6341</v>
      </c>
      <c r="L13" s="7"/>
      <c r="M13" s="1"/>
    </row>
    <row r="14" spans="1:13" ht="12.75">
      <c r="A14" s="7">
        <v>7</v>
      </c>
      <c r="B14" s="33" t="s">
        <v>474</v>
      </c>
      <c r="C14" s="34" t="s">
        <v>44</v>
      </c>
      <c r="D14" s="41">
        <v>3747</v>
      </c>
      <c r="E14" s="7"/>
      <c r="F14" s="7">
        <v>7</v>
      </c>
      <c r="G14" s="9" t="s">
        <v>267</v>
      </c>
      <c r="H14" s="17">
        <f t="shared" si="0"/>
        <v>478.8333333333333</v>
      </c>
      <c r="I14" s="7">
        <f t="shared" si="1"/>
        <v>1</v>
      </c>
      <c r="J14" s="18">
        <f t="shared" si="2"/>
        <v>2873</v>
      </c>
      <c r="L14" s="7"/>
      <c r="M14" s="1"/>
    </row>
    <row r="15" spans="1:13" ht="12.75">
      <c r="A15" s="7">
        <v>8</v>
      </c>
      <c r="B15" s="26" t="s">
        <v>61</v>
      </c>
      <c r="C15" s="9" t="s">
        <v>44</v>
      </c>
      <c r="D15" s="41">
        <v>3695</v>
      </c>
      <c r="E15" s="7"/>
      <c r="F15" s="7">
        <v>8</v>
      </c>
      <c r="G15" t="s">
        <v>52</v>
      </c>
      <c r="H15" s="17">
        <f t="shared" si="0"/>
        <v>230.66666666666666</v>
      </c>
      <c r="I15" s="7">
        <f t="shared" si="1"/>
        <v>1</v>
      </c>
      <c r="J15" s="18">
        <f t="shared" si="2"/>
        <v>1384</v>
      </c>
      <c r="M15" s="1"/>
    </row>
    <row r="16" spans="1:13" ht="12.75">
      <c r="A16" s="7">
        <v>9</v>
      </c>
      <c r="B16" s="33" t="s">
        <v>76</v>
      </c>
      <c r="C16" s="34" t="s">
        <v>44</v>
      </c>
      <c r="D16" s="41">
        <v>3541</v>
      </c>
      <c r="E16" s="7"/>
      <c r="F16" s="7">
        <v>9</v>
      </c>
      <c r="G16" t="s">
        <v>461</v>
      </c>
      <c r="H16" s="17">
        <f t="shared" si="0"/>
        <v>41.833333333333336</v>
      </c>
      <c r="I16" s="7">
        <f t="shared" si="1"/>
        <v>1</v>
      </c>
      <c r="J16" s="18">
        <f t="shared" si="2"/>
        <v>251</v>
      </c>
      <c r="M16" s="1"/>
    </row>
    <row r="17" spans="1:13" ht="12.75">
      <c r="A17" s="7">
        <v>10</v>
      </c>
      <c r="B17" s="33" t="s">
        <v>475</v>
      </c>
      <c r="C17" s="34" t="s">
        <v>473</v>
      </c>
      <c r="D17" s="41">
        <v>3376</v>
      </c>
      <c r="E17" s="7"/>
      <c r="F17" s="7"/>
      <c r="G17" s="34"/>
      <c r="H17" s="17"/>
      <c r="I17" s="7">
        <f>SUM(I8:I16)</f>
        <v>16</v>
      </c>
      <c r="J17" s="18">
        <f>SUM(J8:J16)</f>
        <v>52203</v>
      </c>
      <c r="M17" s="1"/>
    </row>
    <row r="18" spans="1:13" ht="12.75">
      <c r="A18" s="7">
        <v>11</v>
      </c>
      <c r="B18" s="33" t="s">
        <v>437</v>
      </c>
      <c r="C18" s="34" t="s">
        <v>88</v>
      </c>
      <c r="D18" s="41">
        <v>3284</v>
      </c>
      <c r="E18" s="7"/>
      <c r="F18" s="7"/>
      <c r="G18" s="34"/>
      <c r="H18" s="17"/>
      <c r="I18" s="7"/>
      <c r="J18" s="18"/>
      <c r="M18" s="1"/>
    </row>
    <row r="19" spans="1:13" ht="12.75">
      <c r="A19" s="7">
        <v>12</v>
      </c>
      <c r="B19" s="33" t="s">
        <v>251</v>
      </c>
      <c r="C19" s="34" t="s">
        <v>267</v>
      </c>
      <c r="D19" s="41">
        <v>2873</v>
      </c>
      <c r="E19" s="7"/>
      <c r="F19" s="7"/>
      <c r="G19" s="34"/>
      <c r="H19" s="17"/>
      <c r="I19" s="7"/>
      <c r="J19" s="18"/>
      <c r="M19" s="1"/>
    </row>
    <row r="20" spans="1:13" ht="12.75">
      <c r="A20" s="7">
        <v>13</v>
      </c>
      <c r="B20" s="33" t="s">
        <v>270</v>
      </c>
      <c r="C20" s="34" t="s">
        <v>212</v>
      </c>
      <c r="D20" s="41">
        <v>2314</v>
      </c>
      <c r="E20" s="7"/>
      <c r="M20" s="1"/>
    </row>
    <row r="21" spans="1:4" ht="12.75">
      <c r="A21" s="7">
        <v>14</v>
      </c>
      <c r="B21" t="s">
        <v>407</v>
      </c>
      <c r="C21" t="s">
        <v>88</v>
      </c>
      <c r="D21" s="41">
        <v>2100</v>
      </c>
    </row>
    <row r="22" spans="1:4" ht="12.75">
      <c r="A22" s="7">
        <v>15</v>
      </c>
      <c r="B22" t="s">
        <v>476</v>
      </c>
      <c r="C22" t="s">
        <v>52</v>
      </c>
      <c r="D22" s="41">
        <v>1384</v>
      </c>
    </row>
    <row r="23" spans="1:4" ht="12.75">
      <c r="A23" s="7">
        <v>16</v>
      </c>
      <c r="B23" t="s">
        <v>477</v>
      </c>
      <c r="C23" t="s">
        <v>461</v>
      </c>
      <c r="D23" s="41">
        <v>251</v>
      </c>
    </row>
    <row r="24" ht="12.75">
      <c r="D24" s="1">
        <f>SUM(D8:D23)</f>
        <v>52203</v>
      </c>
    </row>
    <row r="26" spans="2:5" ht="12.75">
      <c r="B26" t="s">
        <v>36</v>
      </c>
      <c r="E26" s="6" t="s">
        <v>31</v>
      </c>
    </row>
  </sheetData>
  <sheetProtection selectLockedCells="1" selectUnlockedCells="1"/>
  <mergeCells count="4">
    <mergeCell ref="H2:J2"/>
    <mergeCell ref="H3:J3"/>
    <mergeCell ref="H4:J4"/>
    <mergeCell ref="H5:I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B1" sqref="B1"/>
    </sheetView>
  </sheetViews>
  <sheetFormatPr defaultColWidth="8.00390625" defaultRowHeight="12.75"/>
  <cols>
    <col min="1" max="1" width="8.28125" style="0" customWidth="1"/>
    <col min="2" max="2" width="33.57421875" style="0" customWidth="1"/>
    <col min="3" max="3" width="16.140625" style="0" customWidth="1"/>
    <col min="4" max="4" width="7.57421875" style="1" customWidth="1"/>
    <col min="5" max="5" width="7.7109375" style="0" customWidth="1"/>
    <col min="6" max="6" width="11.57421875" style="0" customWidth="1"/>
    <col min="7" max="7" width="16.57421875" style="0" customWidth="1"/>
    <col min="8" max="8" width="9.57421875" style="0" customWidth="1"/>
    <col min="9" max="9" width="6.421875" style="0" customWidth="1"/>
    <col min="10" max="10" width="8.00390625" style="0" customWidth="1"/>
    <col min="11" max="11" width="9.140625" style="0" customWidth="1"/>
    <col min="12" max="12" width="14.28125" style="0" customWidth="1"/>
    <col min="13" max="16384" width="9.140625" style="0" customWidth="1"/>
  </cols>
  <sheetData>
    <row r="1" spans="1:2" ht="21" customHeight="1">
      <c r="A1" s="2">
        <v>28</v>
      </c>
      <c r="B1" s="3" t="s">
        <v>478</v>
      </c>
    </row>
    <row r="2" spans="1:10" ht="12.75" customHeight="1">
      <c r="A2" s="4"/>
      <c r="B2" t="s">
        <v>479</v>
      </c>
      <c r="C2" s="5" t="s">
        <v>2</v>
      </c>
      <c r="D2" s="6">
        <v>9</v>
      </c>
      <c r="F2" s="7" t="s">
        <v>480</v>
      </c>
      <c r="G2" t="s">
        <v>169</v>
      </c>
      <c r="H2" s="36" t="s">
        <v>259</v>
      </c>
      <c r="I2" s="36"/>
      <c r="J2" s="36"/>
    </row>
    <row r="3" spans="1:10" ht="12.75">
      <c r="A3" s="8"/>
      <c r="B3" t="s">
        <v>260</v>
      </c>
      <c r="C3" s="5" t="s">
        <v>6</v>
      </c>
      <c r="D3" s="6">
        <v>13</v>
      </c>
      <c r="F3" s="7" t="s">
        <v>481</v>
      </c>
      <c r="G3" t="s">
        <v>238</v>
      </c>
      <c r="H3" s="36" t="s">
        <v>482</v>
      </c>
      <c r="I3" s="36"/>
      <c r="J3" s="36"/>
    </row>
    <row r="4" spans="1:10" ht="12.75">
      <c r="A4" s="8"/>
      <c r="C4" s="9" t="s">
        <v>11</v>
      </c>
      <c r="D4" s="6">
        <v>6</v>
      </c>
      <c r="F4" s="7" t="s">
        <v>483</v>
      </c>
      <c r="G4" t="s">
        <v>241</v>
      </c>
      <c r="H4" s="36" t="s">
        <v>484</v>
      </c>
      <c r="I4" s="36"/>
      <c r="J4" s="36"/>
    </row>
    <row r="5" spans="1:9" ht="12.75">
      <c r="A5" s="8"/>
      <c r="C5" s="9" t="s">
        <v>14</v>
      </c>
      <c r="D5" s="6">
        <v>5</v>
      </c>
      <c r="F5" s="7" t="s">
        <v>485</v>
      </c>
      <c r="G5" t="s">
        <v>174</v>
      </c>
      <c r="H5" s="36" t="s">
        <v>486</v>
      </c>
      <c r="I5" s="36"/>
    </row>
    <row r="6" spans="1:9" ht="12.75">
      <c r="A6" s="8"/>
      <c r="C6" s="9"/>
      <c r="D6" s="6"/>
      <c r="F6" s="7" t="s">
        <v>487</v>
      </c>
      <c r="G6" t="s">
        <v>488</v>
      </c>
      <c r="H6" s="36" t="s">
        <v>489</v>
      </c>
      <c r="I6" s="26"/>
    </row>
    <row r="7" spans="1:9" ht="12.75">
      <c r="A7" s="8"/>
      <c r="C7" s="9"/>
      <c r="D7" s="6"/>
      <c r="F7" s="7" t="s">
        <v>490</v>
      </c>
      <c r="G7" t="s">
        <v>491</v>
      </c>
      <c r="H7" s="36" t="s">
        <v>235</v>
      </c>
      <c r="I7" s="26"/>
    </row>
    <row r="8" ht="12.75">
      <c r="D8"/>
    </row>
    <row r="9" spans="1:10" ht="12.75">
      <c r="A9" s="3" t="s">
        <v>21</v>
      </c>
      <c r="B9" s="3" t="s">
        <v>22</v>
      </c>
      <c r="C9" s="11" t="s">
        <v>23</v>
      </c>
      <c r="D9" s="2" t="s">
        <v>24</v>
      </c>
      <c r="E9" s="7">
        <v>2005</v>
      </c>
      <c r="F9" s="12" t="s">
        <v>25</v>
      </c>
      <c r="G9" s="11" t="s">
        <v>23</v>
      </c>
      <c r="H9" s="2" t="s">
        <v>26</v>
      </c>
      <c r="I9" s="2" t="s">
        <v>27</v>
      </c>
      <c r="J9" s="13" t="s">
        <v>28</v>
      </c>
    </row>
    <row r="10" spans="1:13" ht="12.75">
      <c r="A10" s="14">
        <v>1</v>
      </c>
      <c r="B10" s="15" t="s">
        <v>199</v>
      </c>
      <c r="C10" s="16" t="s">
        <v>471</v>
      </c>
      <c r="D10" s="41">
        <v>10751</v>
      </c>
      <c r="E10" s="7" t="s">
        <v>110</v>
      </c>
      <c r="F10" s="7">
        <v>1</v>
      </c>
      <c r="G10" s="9" t="s">
        <v>471</v>
      </c>
      <c r="H10" s="17">
        <f aca="true" t="shared" si="0" ref="H10:H14">J10/I10/$D$3</f>
        <v>827</v>
      </c>
      <c r="I10" s="7">
        <f aca="true" t="shared" si="1" ref="I10:I14">COUNTIF($C$10:$D$18,G10)</f>
        <v>1</v>
      </c>
      <c r="J10" s="18">
        <f aca="true" t="shared" si="2" ref="J10:J14">SUMIF($C$10:$D$18,G10,$D$10:$D$18)</f>
        <v>10751</v>
      </c>
      <c r="M10" s="1"/>
    </row>
    <row r="11" spans="1:13" ht="12.75">
      <c r="A11" s="19">
        <v>2</v>
      </c>
      <c r="B11" s="20" t="s">
        <v>449</v>
      </c>
      <c r="C11" s="21" t="s">
        <v>88</v>
      </c>
      <c r="D11" s="41">
        <v>8592</v>
      </c>
      <c r="E11" s="7" t="s">
        <v>492</v>
      </c>
      <c r="F11" s="7">
        <v>2</v>
      </c>
      <c r="G11" s="9" t="s">
        <v>44</v>
      </c>
      <c r="H11" s="17">
        <f t="shared" si="0"/>
        <v>559.8974358974359</v>
      </c>
      <c r="I11" s="7">
        <f t="shared" si="1"/>
        <v>3</v>
      </c>
      <c r="J11" s="18">
        <f t="shared" si="2"/>
        <v>21836</v>
      </c>
      <c r="M11" s="1"/>
    </row>
    <row r="12" spans="1:13" ht="12.75">
      <c r="A12" s="23">
        <v>3</v>
      </c>
      <c r="B12" s="24" t="s">
        <v>347</v>
      </c>
      <c r="C12" s="25" t="s">
        <v>44</v>
      </c>
      <c r="D12" s="41">
        <v>8365</v>
      </c>
      <c r="E12" s="7" t="s">
        <v>493</v>
      </c>
      <c r="F12" s="7">
        <v>3</v>
      </c>
      <c r="G12" s="9" t="s">
        <v>88</v>
      </c>
      <c r="H12" s="17">
        <f t="shared" si="0"/>
        <v>540.6923076923077</v>
      </c>
      <c r="I12" s="7">
        <f t="shared" si="1"/>
        <v>2</v>
      </c>
      <c r="J12" s="18">
        <f t="shared" si="2"/>
        <v>14058</v>
      </c>
      <c r="M12" s="1"/>
    </row>
    <row r="13" spans="1:13" ht="12.75">
      <c r="A13" s="7">
        <v>4</v>
      </c>
      <c r="B13" s="33" t="s">
        <v>474</v>
      </c>
      <c r="C13" s="34" t="s">
        <v>44</v>
      </c>
      <c r="D13" s="41">
        <v>7186</v>
      </c>
      <c r="E13" s="7" t="s">
        <v>421</v>
      </c>
      <c r="F13" s="7">
        <v>4</v>
      </c>
      <c r="G13" s="34" t="s">
        <v>181</v>
      </c>
      <c r="H13" s="17">
        <f t="shared" si="0"/>
        <v>518.2307692307693</v>
      </c>
      <c r="I13" s="7">
        <f t="shared" si="1"/>
        <v>1</v>
      </c>
      <c r="J13" s="18">
        <f t="shared" si="2"/>
        <v>6737</v>
      </c>
      <c r="L13" s="7"/>
      <c r="M13" s="1"/>
    </row>
    <row r="14" spans="1:13" ht="12.75">
      <c r="A14" s="7">
        <v>5</v>
      </c>
      <c r="B14" s="33" t="s">
        <v>290</v>
      </c>
      <c r="C14" s="34" t="s">
        <v>181</v>
      </c>
      <c r="D14" s="41">
        <v>6737</v>
      </c>
      <c r="E14" s="7"/>
      <c r="F14" s="7">
        <v>5</v>
      </c>
      <c r="G14" s="34" t="s">
        <v>212</v>
      </c>
      <c r="H14" s="17">
        <f t="shared" si="0"/>
        <v>437.34615384615387</v>
      </c>
      <c r="I14" s="7">
        <f t="shared" si="1"/>
        <v>2</v>
      </c>
      <c r="J14" s="18">
        <f t="shared" si="2"/>
        <v>11371</v>
      </c>
      <c r="L14" s="7"/>
      <c r="M14" s="1"/>
    </row>
    <row r="15" spans="1:13" ht="12.75">
      <c r="A15" s="7">
        <v>6</v>
      </c>
      <c r="B15" s="33" t="s">
        <v>76</v>
      </c>
      <c r="C15" s="34" t="s">
        <v>44</v>
      </c>
      <c r="D15" s="41">
        <v>6285</v>
      </c>
      <c r="E15" s="7"/>
      <c r="F15" s="7"/>
      <c r="G15" s="34"/>
      <c r="H15" s="17"/>
      <c r="I15" s="7">
        <f>SUM(I10:I14)</f>
        <v>9</v>
      </c>
      <c r="J15" s="18">
        <f>SUM(J10:J14)</f>
        <v>64753</v>
      </c>
      <c r="L15" s="7"/>
      <c r="M15" s="1"/>
    </row>
    <row r="16" spans="1:13" ht="12.75">
      <c r="A16" s="7">
        <v>7</v>
      </c>
      <c r="B16" s="33" t="s">
        <v>194</v>
      </c>
      <c r="C16" s="34" t="s">
        <v>212</v>
      </c>
      <c r="D16" s="41">
        <v>5949</v>
      </c>
      <c r="E16" s="7"/>
      <c r="L16" s="7"/>
      <c r="M16" s="1"/>
    </row>
    <row r="17" spans="1:13" ht="12.75">
      <c r="A17" s="7">
        <v>8</v>
      </c>
      <c r="B17" s="26" t="s">
        <v>437</v>
      </c>
      <c r="C17" s="9" t="s">
        <v>88</v>
      </c>
      <c r="D17" s="41">
        <v>5466</v>
      </c>
      <c r="E17" s="7"/>
      <c r="M17" s="1"/>
    </row>
    <row r="18" spans="1:13" ht="12.75">
      <c r="A18" s="7">
        <v>9</v>
      </c>
      <c r="B18" s="33" t="s">
        <v>270</v>
      </c>
      <c r="C18" s="34" t="s">
        <v>212</v>
      </c>
      <c r="D18" s="41">
        <v>5422</v>
      </c>
      <c r="E18" s="7"/>
      <c r="M18" s="1"/>
    </row>
    <row r="19" spans="4:13" ht="12.75">
      <c r="D19" s="40">
        <f>SUM(D10:D18)</f>
        <v>64753</v>
      </c>
      <c r="E19" s="7"/>
      <c r="M19" s="1"/>
    </row>
  </sheetData>
  <sheetProtection selectLockedCells="1" selectUnlockedCells="1"/>
  <mergeCells count="4">
    <mergeCell ref="H2:J2"/>
    <mergeCell ref="H3:J3"/>
    <mergeCell ref="H4:J4"/>
    <mergeCell ref="H5:I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J21" sqref="J21"/>
    </sheetView>
  </sheetViews>
  <sheetFormatPr defaultColWidth="8.00390625" defaultRowHeight="12.75"/>
  <cols>
    <col min="1" max="1" width="8.28125" style="0" customWidth="1"/>
    <col min="2" max="2" width="33.57421875" style="0" customWidth="1"/>
    <col min="3" max="3" width="16.140625" style="0" customWidth="1"/>
    <col min="4" max="4" width="7.57421875" style="1" customWidth="1"/>
    <col min="5" max="5" width="7.7109375" style="0" customWidth="1"/>
    <col min="6" max="6" width="11.57421875" style="0" customWidth="1"/>
    <col min="7" max="7" width="16.57421875" style="0" customWidth="1"/>
    <col min="8" max="8" width="9.57421875" style="0" customWidth="1"/>
    <col min="9" max="9" width="6.421875" style="0" customWidth="1"/>
    <col min="10" max="10" width="8.00390625" style="0" customWidth="1"/>
    <col min="11" max="11" width="9.140625" style="0" customWidth="1"/>
    <col min="12" max="12" width="14.28125" style="0" customWidth="1"/>
    <col min="13" max="16384" width="9.140625" style="0" customWidth="1"/>
  </cols>
  <sheetData>
    <row r="1" spans="1:3" ht="21" customHeight="1">
      <c r="A1" s="2">
        <v>29</v>
      </c>
      <c r="B1" s="42" t="s">
        <v>494</v>
      </c>
      <c r="C1" s="42"/>
    </row>
    <row r="2" spans="1:10" ht="12.75" customHeight="1">
      <c r="A2" s="4"/>
      <c r="B2" t="s">
        <v>495</v>
      </c>
      <c r="C2" s="5" t="s">
        <v>2</v>
      </c>
      <c r="D2" s="6">
        <v>11</v>
      </c>
      <c r="F2" s="7" t="s">
        <v>496</v>
      </c>
      <c r="G2" t="s">
        <v>497</v>
      </c>
      <c r="H2" s="36" t="s">
        <v>498</v>
      </c>
      <c r="I2" s="36"/>
      <c r="J2" s="36"/>
    </row>
    <row r="3" spans="1:10" ht="12.75">
      <c r="A3" s="8"/>
      <c r="B3" t="s">
        <v>499</v>
      </c>
      <c r="C3" s="5" t="s">
        <v>6</v>
      </c>
      <c r="D3" s="6">
        <v>22</v>
      </c>
      <c r="F3" s="7" t="s">
        <v>500</v>
      </c>
      <c r="G3" t="s">
        <v>209</v>
      </c>
      <c r="H3" s="36" t="s">
        <v>501</v>
      </c>
      <c r="I3" s="36"/>
      <c r="J3" s="36"/>
    </row>
    <row r="4" spans="1:10" ht="12.75">
      <c r="A4" s="8"/>
      <c r="C4" s="9" t="s">
        <v>11</v>
      </c>
      <c r="D4" s="6">
        <v>7</v>
      </c>
      <c r="F4" s="7" t="s">
        <v>502</v>
      </c>
      <c r="G4" t="s">
        <v>503</v>
      </c>
      <c r="H4" s="36" t="s">
        <v>504</v>
      </c>
      <c r="I4" s="36"/>
      <c r="J4" s="36"/>
    </row>
    <row r="5" spans="1:9" ht="12.75">
      <c r="A5" s="8"/>
      <c r="C5" s="9" t="s">
        <v>14</v>
      </c>
      <c r="D5" s="6">
        <v>7</v>
      </c>
      <c r="F5" s="7" t="s">
        <v>505</v>
      </c>
      <c r="G5" t="s">
        <v>491</v>
      </c>
      <c r="H5" s="36" t="s">
        <v>506</v>
      </c>
      <c r="I5" s="36"/>
    </row>
    <row r="6" spans="1:10" ht="12.75">
      <c r="A6" s="8"/>
      <c r="C6" s="9"/>
      <c r="D6" s="6"/>
      <c r="F6" s="7" t="s">
        <v>507</v>
      </c>
      <c r="G6" t="s">
        <v>508</v>
      </c>
      <c r="H6" s="36" t="s">
        <v>509</v>
      </c>
      <c r="I6" s="36"/>
      <c r="J6" s="36"/>
    </row>
    <row r="7" spans="1:10" ht="12.75">
      <c r="A7" s="8"/>
      <c r="C7" s="9"/>
      <c r="D7" s="6"/>
      <c r="F7" s="7" t="s">
        <v>510</v>
      </c>
      <c r="G7" t="s">
        <v>511</v>
      </c>
      <c r="H7" s="36" t="s">
        <v>512</v>
      </c>
      <c r="I7" s="36"/>
      <c r="J7" s="36"/>
    </row>
    <row r="8" spans="1:9" ht="12.75">
      <c r="A8" s="8"/>
      <c r="C8" s="9"/>
      <c r="D8" s="6"/>
      <c r="F8" s="7" t="s">
        <v>513</v>
      </c>
      <c r="G8" t="s">
        <v>514</v>
      </c>
      <c r="H8" s="36" t="s">
        <v>154</v>
      </c>
      <c r="I8" s="26"/>
    </row>
    <row r="9" ht="12.75">
      <c r="D9"/>
    </row>
    <row r="10" spans="1:10" ht="12.75">
      <c r="A10" s="3" t="s">
        <v>21</v>
      </c>
      <c r="B10" s="3" t="s">
        <v>22</v>
      </c>
      <c r="C10" s="11" t="s">
        <v>23</v>
      </c>
      <c r="D10" s="2" t="s">
        <v>24</v>
      </c>
      <c r="E10" s="7">
        <v>2006</v>
      </c>
      <c r="F10" s="12" t="s">
        <v>25</v>
      </c>
      <c r="G10" s="11" t="s">
        <v>23</v>
      </c>
      <c r="H10" s="2" t="s">
        <v>26</v>
      </c>
      <c r="I10" s="2" t="s">
        <v>27</v>
      </c>
      <c r="J10" s="13" t="s">
        <v>28</v>
      </c>
    </row>
    <row r="11" spans="1:13" ht="12.75">
      <c r="A11" s="14">
        <v>1</v>
      </c>
      <c r="B11" s="15" t="s">
        <v>449</v>
      </c>
      <c r="C11" s="16" t="s">
        <v>88</v>
      </c>
      <c r="D11" s="41">
        <v>16122</v>
      </c>
      <c r="E11" s="7" t="s">
        <v>515</v>
      </c>
      <c r="F11" s="7">
        <v>1</v>
      </c>
      <c r="G11" s="9" t="s">
        <v>88</v>
      </c>
      <c r="H11" s="17">
        <f aca="true" t="shared" si="0" ref="H11:H17">J11/I11/$D$3</f>
        <v>732.8181818181819</v>
      </c>
      <c r="I11" s="7">
        <f aca="true" t="shared" si="1" ref="I11:I17">COUNTIF($C$11:$D$21,G11)</f>
        <v>1</v>
      </c>
      <c r="J11" s="18">
        <f aca="true" t="shared" si="2" ref="J11:J17">SUMIF($C$11:$D$21,G11,$D$11:$D$21)</f>
        <v>16122</v>
      </c>
      <c r="M11" s="1"/>
    </row>
    <row r="12" spans="1:13" ht="12.75">
      <c r="A12" s="19">
        <v>2</v>
      </c>
      <c r="B12" s="20" t="s">
        <v>199</v>
      </c>
      <c r="C12" s="21" t="s">
        <v>471</v>
      </c>
      <c r="D12" s="41">
        <v>15477</v>
      </c>
      <c r="E12" s="7"/>
      <c r="F12" s="7">
        <v>2</v>
      </c>
      <c r="G12" s="9" t="s">
        <v>471</v>
      </c>
      <c r="H12" s="17">
        <f t="shared" si="0"/>
        <v>703.5</v>
      </c>
      <c r="I12" s="7">
        <f t="shared" si="1"/>
        <v>1</v>
      </c>
      <c r="J12" s="18">
        <f t="shared" si="2"/>
        <v>15477</v>
      </c>
      <c r="M12" s="1"/>
    </row>
    <row r="13" spans="1:13" ht="12.75">
      <c r="A13" s="23">
        <v>3</v>
      </c>
      <c r="B13" s="24" t="s">
        <v>347</v>
      </c>
      <c r="C13" s="25" t="s">
        <v>44</v>
      </c>
      <c r="D13" s="41">
        <v>14820</v>
      </c>
      <c r="E13" s="7"/>
      <c r="F13" s="7">
        <v>3</v>
      </c>
      <c r="G13" s="34" t="s">
        <v>212</v>
      </c>
      <c r="H13" s="17">
        <f t="shared" si="0"/>
        <v>615.8181818181819</v>
      </c>
      <c r="I13" s="7">
        <f t="shared" si="1"/>
        <v>2</v>
      </c>
      <c r="J13" s="18">
        <f t="shared" si="2"/>
        <v>27096</v>
      </c>
      <c r="M13" s="1"/>
    </row>
    <row r="14" spans="1:13" ht="12.75">
      <c r="A14" s="7">
        <v>4</v>
      </c>
      <c r="B14" s="33" t="s">
        <v>36</v>
      </c>
      <c r="C14" s="34" t="s">
        <v>267</v>
      </c>
      <c r="D14" s="41">
        <v>14210</v>
      </c>
      <c r="E14" s="7" t="s">
        <v>516</v>
      </c>
      <c r="F14" s="7">
        <v>4</v>
      </c>
      <c r="G14" s="9" t="s">
        <v>44</v>
      </c>
      <c r="H14" s="17">
        <f t="shared" si="0"/>
        <v>576.8030303030303</v>
      </c>
      <c r="I14" s="7">
        <f t="shared" si="1"/>
        <v>3</v>
      </c>
      <c r="J14" s="18">
        <f t="shared" si="2"/>
        <v>38069</v>
      </c>
      <c r="L14" s="7"/>
      <c r="M14" s="1"/>
    </row>
    <row r="15" spans="1:13" ht="12.75">
      <c r="A15" s="7">
        <v>5</v>
      </c>
      <c r="B15" s="33" t="s">
        <v>270</v>
      </c>
      <c r="C15" s="34" t="s">
        <v>212</v>
      </c>
      <c r="D15" s="41">
        <v>14018</v>
      </c>
      <c r="E15" s="7" t="s">
        <v>131</v>
      </c>
      <c r="F15" s="7">
        <v>5</v>
      </c>
      <c r="G15" s="34" t="s">
        <v>267</v>
      </c>
      <c r="H15" s="17">
        <f t="shared" si="0"/>
        <v>553.3636363636364</v>
      </c>
      <c r="I15" s="7">
        <f t="shared" si="1"/>
        <v>2</v>
      </c>
      <c r="J15" s="18">
        <f t="shared" si="2"/>
        <v>24348</v>
      </c>
      <c r="L15" s="7"/>
      <c r="M15" s="1"/>
    </row>
    <row r="16" spans="1:13" ht="12.75">
      <c r="A16" s="7">
        <v>6</v>
      </c>
      <c r="B16" s="33" t="s">
        <v>194</v>
      </c>
      <c r="C16" s="34" t="s">
        <v>212</v>
      </c>
      <c r="D16" s="41">
        <v>13078</v>
      </c>
      <c r="E16" s="7" t="s">
        <v>517</v>
      </c>
      <c r="F16" s="7">
        <v>6</v>
      </c>
      <c r="G16" t="s">
        <v>227</v>
      </c>
      <c r="H16" s="17">
        <f t="shared" si="0"/>
        <v>552.4545454545455</v>
      </c>
      <c r="I16" s="7">
        <f t="shared" si="1"/>
        <v>1</v>
      </c>
      <c r="J16" s="18">
        <f t="shared" si="2"/>
        <v>12154</v>
      </c>
      <c r="L16" s="7"/>
      <c r="M16" s="1"/>
    </row>
    <row r="17" spans="1:13" ht="12.75">
      <c r="A17" s="7">
        <v>7</v>
      </c>
      <c r="B17" s="33" t="s">
        <v>76</v>
      </c>
      <c r="C17" s="34" t="s">
        <v>44</v>
      </c>
      <c r="D17" s="41">
        <v>12261</v>
      </c>
      <c r="E17" s="7"/>
      <c r="F17" s="7">
        <v>7</v>
      </c>
      <c r="G17" s="34" t="s">
        <v>116</v>
      </c>
      <c r="H17" s="17">
        <f t="shared" si="0"/>
        <v>454.04545454545456</v>
      </c>
      <c r="I17" s="7">
        <f t="shared" si="1"/>
        <v>1</v>
      </c>
      <c r="J17" s="18">
        <f t="shared" si="2"/>
        <v>9989</v>
      </c>
      <c r="L17" s="7"/>
      <c r="M17" s="1"/>
    </row>
    <row r="18" spans="1:13" ht="12.75">
      <c r="A18" s="7">
        <v>8</v>
      </c>
      <c r="B18" s="26" t="s">
        <v>518</v>
      </c>
      <c r="C18" s="9" t="s">
        <v>227</v>
      </c>
      <c r="D18" s="41">
        <v>12154</v>
      </c>
      <c r="E18" s="7"/>
      <c r="I18" s="6">
        <f>SUM(I11:I17)</f>
        <v>11</v>
      </c>
      <c r="J18" s="18">
        <f>SUM(J11:J17)</f>
        <v>143255</v>
      </c>
      <c r="M18" s="1"/>
    </row>
    <row r="19" spans="1:13" ht="12.75">
      <c r="A19" s="7">
        <v>9</v>
      </c>
      <c r="B19" s="33" t="s">
        <v>253</v>
      </c>
      <c r="C19" s="34" t="s">
        <v>44</v>
      </c>
      <c r="D19" s="41">
        <v>10988</v>
      </c>
      <c r="E19" s="7"/>
      <c r="M19" s="1"/>
    </row>
    <row r="20" spans="1:13" ht="12.75">
      <c r="A20" s="7">
        <v>10</v>
      </c>
      <c r="B20" t="s">
        <v>251</v>
      </c>
      <c r="C20" t="s">
        <v>267</v>
      </c>
      <c r="D20" s="40">
        <v>10138</v>
      </c>
      <c r="E20" s="7"/>
      <c r="M20" s="1"/>
    </row>
    <row r="21" spans="1:4" ht="12.75">
      <c r="A21" s="7">
        <v>11</v>
      </c>
      <c r="B21" t="s">
        <v>519</v>
      </c>
      <c r="C21" t="s">
        <v>116</v>
      </c>
      <c r="D21" s="41">
        <v>9989</v>
      </c>
    </row>
    <row r="22" ht="12.75">
      <c r="D22" s="40">
        <f>SUM(D11:D21)</f>
        <v>143255</v>
      </c>
    </row>
  </sheetData>
  <sheetProtection selectLockedCells="1" selectUnlockedCells="1"/>
  <mergeCells count="7">
    <mergeCell ref="B1:C1"/>
    <mergeCell ref="H2:J2"/>
    <mergeCell ref="H3:J3"/>
    <mergeCell ref="H4:J4"/>
    <mergeCell ref="H5:I5"/>
    <mergeCell ref="H6:J6"/>
    <mergeCell ref="H7:J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C21" sqref="C21"/>
    </sheetView>
  </sheetViews>
  <sheetFormatPr defaultColWidth="8.00390625" defaultRowHeight="12.75"/>
  <cols>
    <col min="1" max="1" width="8.28125" style="0" customWidth="1"/>
    <col min="2" max="2" width="32.421875" style="0" customWidth="1"/>
    <col min="3" max="3" width="15.140625" style="0" customWidth="1"/>
    <col min="4" max="4" width="6.421875" style="1" customWidth="1"/>
    <col min="5" max="5" width="6.00390625" style="0" customWidth="1"/>
    <col min="6" max="6" width="11.140625" style="0" customWidth="1"/>
    <col min="7" max="7" width="14.57421875" style="0" customWidth="1"/>
    <col min="8" max="8" width="9.57421875" style="0" customWidth="1"/>
    <col min="9" max="9" width="6.421875" style="0" customWidth="1"/>
    <col min="10" max="10" width="6.28125" style="0" customWidth="1"/>
    <col min="11" max="11" width="9.140625" style="0" customWidth="1"/>
    <col min="12" max="12" width="14.28125" style="0" customWidth="1"/>
    <col min="13" max="16384" width="9.140625" style="0" customWidth="1"/>
  </cols>
  <sheetData>
    <row r="1" spans="1:2" ht="21" customHeight="1">
      <c r="A1" s="2">
        <v>3</v>
      </c>
      <c r="B1" s="3" t="s">
        <v>71</v>
      </c>
    </row>
    <row r="2" spans="1:8" ht="12.75" customHeight="1">
      <c r="A2" s="4"/>
      <c r="B2" t="s">
        <v>72</v>
      </c>
      <c r="C2" s="5" t="s">
        <v>2</v>
      </c>
      <c r="D2" s="6">
        <v>14</v>
      </c>
      <c r="F2" s="7" t="s">
        <v>3</v>
      </c>
      <c r="G2" t="s">
        <v>4</v>
      </c>
      <c r="H2" t="s">
        <v>9</v>
      </c>
    </row>
    <row r="3" spans="1:8" ht="12.75">
      <c r="A3" s="8"/>
      <c r="B3" t="s">
        <v>73</v>
      </c>
      <c r="C3" s="5" t="s">
        <v>6</v>
      </c>
      <c r="D3" s="6">
        <v>3</v>
      </c>
      <c r="F3" s="7" t="s">
        <v>7</v>
      </c>
      <c r="G3" t="s">
        <v>8</v>
      </c>
      <c r="H3" t="s">
        <v>74</v>
      </c>
    </row>
    <row r="4" spans="1:6" ht="12.75">
      <c r="A4" s="8"/>
      <c r="C4" s="9" t="s">
        <v>11</v>
      </c>
      <c r="D4" s="6">
        <v>2</v>
      </c>
      <c r="F4" s="7"/>
    </row>
    <row r="5" spans="1:6" ht="12.75">
      <c r="A5" s="8"/>
      <c r="C5" s="9" t="s">
        <v>14</v>
      </c>
      <c r="D5" s="6">
        <v>9</v>
      </c>
      <c r="F5" s="7"/>
    </row>
    <row r="6" ht="12.75">
      <c r="D6"/>
    </row>
    <row r="7" spans="1:10" ht="12.75">
      <c r="A7" s="3" t="s">
        <v>21</v>
      </c>
      <c r="B7" s="3" t="s">
        <v>22</v>
      </c>
      <c r="C7" s="11" t="s">
        <v>23</v>
      </c>
      <c r="D7" s="2" t="s">
        <v>24</v>
      </c>
      <c r="E7" s="7">
        <v>1980</v>
      </c>
      <c r="F7" s="12" t="s">
        <v>25</v>
      </c>
      <c r="G7" s="11" t="s">
        <v>23</v>
      </c>
      <c r="H7" s="2" t="s">
        <v>26</v>
      </c>
      <c r="I7" s="2" t="s">
        <v>27</v>
      </c>
      <c r="J7" s="13" t="s">
        <v>28</v>
      </c>
    </row>
    <row r="8" spans="1:13" ht="12.75">
      <c r="A8" s="14">
        <v>1</v>
      </c>
      <c r="B8" s="15" t="s">
        <v>63</v>
      </c>
      <c r="C8" s="16" t="s">
        <v>42</v>
      </c>
      <c r="D8" s="1">
        <v>2546</v>
      </c>
      <c r="E8" s="7"/>
      <c r="F8" s="7">
        <v>1</v>
      </c>
      <c r="G8" s="9" t="s">
        <v>37</v>
      </c>
      <c r="H8" s="17">
        <f aca="true" t="shared" si="0" ref="H8:H16">J8/I8/$D$3</f>
        <v>828.3333333333334</v>
      </c>
      <c r="I8" s="7">
        <f aca="true" t="shared" si="1" ref="I8:I16">COUNTIF($C$8:$D$120,G8)</f>
        <v>1</v>
      </c>
      <c r="J8" s="18">
        <f aca="true" t="shared" si="2" ref="J8:J16">SUMIF($C$8:$D$120,G8,$D$8:$D$120)</f>
        <v>2485</v>
      </c>
      <c r="M8" s="1"/>
    </row>
    <row r="9" spans="1:13" ht="12.75">
      <c r="A9" s="19">
        <v>2</v>
      </c>
      <c r="B9" s="20" t="s">
        <v>75</v>
      </c>
      <c r="C9" s="21" t="s">
        <v>37</v>
      </c>
      <c r="D9" s="1">
        <v>2485</v>
      </c>
      <c r="E9" s="7"/>
      <c r="F9" s="7">
        <v>2</v>
      </c>
      <c r="G9" s="9" t="s">
        <v>42</v>
      </c>
      <c r="H9" s="17">
        <f t="shared" si="0"/>
        <v>803.1666666666666</v>
      </c>
      <c r="I9" s="7">
        <f t="shared" si="1"/>
        <v>2</v>
      </c>
      <c r="J9" s="18">
        <f t="shared" si="2"/>
        <v>4819</v>
      </c>
      <c r="M9" s="1"/>
    </row>
    <row r="10" spans="1:13" ht="12.75">
      <c r="A10" s="23">
        <v>3</v>
      </c>
      <c r="B10" s="24" t="s">
        <v>76</v>
      </c>
      <c r="C10" s="25" t="s">
        <v>42</v>
      </c>
      <c r="D10" s="1">
        <v>2273</v>
      </c>
      <c r="E10" s="7" t="s">
        <v>77</v>
      </c>
      <c r="F10" s="7">
        <v>3</v>
      </c>
      <c r="G10" s="9" t="s">
        <v>30</v>
      </c>
      <c r="H10" s="17">
        <f t="shared" si="0"/>
        <v>554.5</v>
      </c>
      <c r="I10" s="7">
        <f t="shared" si="1"/>
        <v>2</v>
      </c>
      <c r="J10" s="18">
        <f t="shared" si="2"/>
        <v>3327</v>
      </c>
      <c r="M10" s="1"/>
    </row>
    <row r="11" spans="1:13" ht="12.75">
      <c r="A11" s="7">
        <v>4</v>
      </c>
      <c r="B11" s="26" t="s">
        <v>33</v>
      </c>
      <c r="C11" s="9" t="s">
        <v>30</v>
      </c>
      <c r="D11" s="1">
        <v>2201</v>
      </c>
      <c r="E11" s="7"/>
      <c r="F11" s="7">
        <v>4</v>
      </c>
      <c r="G11" s="9" t="s">
        <v>44</v>
      </c>
      <c r="H11" s="17">
        <f t="shared" si="0"/>
        <v>493.0833333333333</v>
      </c>
      <c r="I11" s="7">
        <f t="shared" si="1"/>
        <v>4</v>
      </c>
      <c r="J11" s="18">
        <f t="shared" si="2"/>
        <v>5917</v>
      </c>
      <c r="L11" s="7"/>
      <c r="M11" s="1"/>
    </row>
    <row r="12" spans="1:13" ht="12.75">
      <c r="A12" s="7">
        <v>5</v>
      </c>
      <c r="B12" s="26" t="s">
        <v>61</v>
      </c>
      <c r="C12" s="9" t="s">
        <v>44</v>
      </c>
      <c r="D12" s="1">
        <v>2140</v>
      </c>
      <c r="E12" s="7"/>
      <c r="F12" s="7">
        <v>5</v>
      </c>
      <c r="G12" s="9" t="s">
        <v>46</v>
      </c>
      <c r="H12" s="17">
        <f t="shared" si="0"/>
        <v>370.6666666666667</v>
      </c>
      <c r="I12" s="7">
        <f t="shared" si="1"/>
        <v>1</v>
      </c>
      <c r="J12" s="18">
        <f t="shared" si="2"/>
        <v>1112</v>
      </c>
      <c r="L12" s="7"/>
      <c r="M12" s="1"/>
    </row>
    <row r="13" spans="1:13" ht="12.75">
      <c r="A13" s="7">
        <v>6</v>
      </c>
      <c r="B13" s="26" t="s">
        <v>78</v>
      </c>
      <c r="C13" s="9" t="s">
        <v>44</v>
      </c>
      <c r="D13" s="1">
        <v>1767</v>
      </c>
      <c r="E13" s="7" t="s">
        <v>79</v>
      </c>
      <c r="F13" s="7">
        <v>6</v>
      </c>
      <c r="G13" s="22" t="s">
        <v>40</v>
      </c>
      <c r="H13" s="17">
        <f t="shared" si="0"/>
        <v>363.6666666666667</v>
      </c>
      <c r="I13" s="7">
        <f t="shared" si="1"/>
        <v>1</v>
      </c>
      <c r="J13" s="18">
        <f t="shared" si="2"/>
        <v>1091</v>
      </c>
      <c r="L13" s="7"/>
      <c r="M13" s="1"/>
    </row>
    <row r="14" spans="1:13" ht="12.75">
      <c r="A14" s="7">
        <v>7</v>
      </c>
      <c r="B14" s="26" t="s">
        <v>70</v>
      </c>
      <c r="C14" s="9" t="s">
        <v>30</v>
      </c>
      <c r="D14" s="1">
        <v>1126</v>
      </c>
      <c r="F14" s="7">
        <v>7</v>
      </c>
      <c r="G14" s="9" t="s">
        <v>52</v>
      </c>
      <c r="H14" s="17">
        <f t="shared" si="0"/>
        <v>258</v>
      </c>
      <c r="I14" s="7">
        <f t="shared" si="1"/>
        <v>1</v>
      </c>
      <c r="J14" s="18">
        <f t="shared" si="2"/>
        <v>774</v>
      </c>
      <c r="L14" s="7"/>
      <c r="M14" s="1"/>
    </row>
    <row r="15" spans="1:13" ht="12.75">
      <c r="A15" s="7">
        <v>8</v>
      </c>
      <c r="B15" s="26" t="s">
        <v>45</v>
      </c>
      <c r="C15" s="9" t="s">
        <v>46</v>
      </c>
      <c r="D15" s="1">
        <v>1112</v>
      </c>
      <c r="F15" s="7">
        <v>8</v>
      </c>
      <c r="G15" s="9" t="s">
        <v>80</v>
      </c>
      <c r="H15" s="17">
        <f t="shared" si="0"/>
        <v>233.33333333333334</v>
      </c>
      <c r="I15" s="7">
        <f t="shared" si="1"/>
        <v>1</v>
      </c>
      <c r="J15" s="18">
        <f t="shared" si="2"/>
        <v>700</v>
      </c>
      <c r="M15" s="1"/>
    </row>
    <row r="16" spans="1:13" ht="12.75">
      <c r="A16" s="7">
        <v>9</v>
      </c>
      <c r="B16" s="26" t="s">
        <v>81</v>
      </c>
      <c r="C16" s="9" t="s">
        <v>44</v>
      </c>
      <c r="D16" s="1">
        <v>1110</v>
      </c>
      <c r="F16" s="7">
        <v>9</v>
      </c>
      <c r="G16" s="9" t="s">
        <v>50</v>
      </c>
      <c r="H16" s="17">
        <f t="shared" si="0"/>
        <v>189</v>
      </c>
      <c r="I16" s="7">
        <f t="shared" si="1"/>
        <v>1</v>
      </c>
      <c r="J16" s="18">
        <f t="shared" si="2"/>
        <v>567</v>
      </c>
      <c r="M16" s="1"/>
    </row>
    <row r="17" spans="1:13" ht="12.75">
      <c r="A17" s="7">
        <v>10</v>
      </c>
      <c r="B17" s="26" t="s">
        <v>39</v>
      </c>
      <c r="C17" s="9" t="s">
        <v>40</v>
      </c>
      <c r="D17" s="1">
        <v>1091</v>
      </c>
      <c r="E17" t="s">
        <v>82</v>
      </c>
      <c r="F17" s="7"/>
      <c r="G17" s="9"/>
      <c r="H17" s="17"/>
      <c r="I17" s="7">
        <f>SUM(I8:I16)</f>
        <v>14</v>
      </c>
      <c r="J17" s="18"/>
      <c r="M17" s="1"/>
    </row>
    <row r="18" spans="1:13" ht="12.75">
      <c r="A18" s="7">
        <v>11</v>
      </c>
      <c r="B18" s="26" t="s">
        <v>43</v>
      </c>
      <c r="C18" s="9" t="s">
        <v>44</v>
      </c>
      <c r="D18" s="1">
        <v>900</v>
      </c>
      <c r="F18" s="7"/>
      <c r="G18" s="9"/>
      <c r="H18" s="17"/>
      <c r="I18" s="7"/>
      <c r="J18" s="18"/>
      <c r="M18" s="1"/>
    </row>
    <row r="19" spans="1:13" ht="12.75">
      <c r="A19" s="7">
        <v>12</v>
      </c>
      <c r="B19" s="26" t="s">
        <v>51</v>
      </c>
      <c r="C19" s="9" t="s">
        <v>52</v>
      </c>
      <c r="D19" s="1">
        <v>774</v>
      </c>
      <c r="F19" s="7"/>
      <c r="G19" s="7"/>
      <c r="H19" s="17"/>
      <c r="I19" s="7"/>
      <c r="J19" s="27"/>
      <c r="M19" s="1"/>
    </row>
    <row r="20" spans="1:13" ht="12.75">
      <c r="A20" s="7">
        <v>13</v>
      </c>
      <c r="B20" s="26" t="s">
        <v>83</v>
      </c>
      <c r="C20" s="9" t="s">
        <v>80</v>
      </c>
      <c r="D20" s="1">
        <v>700</v>
      </c>
      <c r="F20" s="7"/>
      <c r="G20" s="7"/>
      <c r="H20" s="17"/>
      <c r="I20" s="7"/>
      <c r="J20" s="27"/>
      <c r="M20" s="1"/>
    </row>
    <row r="21" spans="1:13" ht="12.75">
      <c r="A21" s="7">
        <v>14</v>
      </c>
      <c r="B21" s="26" t="s">
        <v>49</v>
      </c>
      <c r="C21" s="9" t="s">
        <v>50</v>
      </c>
      <c r="D21" s="1">
        <v>567</v>
      </c>
      <c r="F21" s="7"/>
      <c r="G21" s="7"/>
      <c r="H21" s="17"/>
      <c r="I21" s="7"/>
      <c r="J21" s="27"/>
      <c r="M21" s="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A20" sqref="A20"/>
    </sheetView>
  </sheetViews>
  <sheetFormatPr defaultColWidth="8.00390625" defaultRowHeight="12.75"/>
  <cols>
    <col min="1" max="1" width="8.28125" style="0" customWidth="1"/>
    <col min="2" max="2" width="33.57421875" style="0" customWidth="1"/>
    <col min="3" max="3" width="16.140625" style="0" customWidth="1"/>
    <col min="4" max="4" width="7.57421875" style="1" customWidth="1"/>
    <col min="5" max="5" width="7.7109375" style="0" customWidth="1"/>
    <col min="6" max="6" width="11.57421875" style="0" customWidth="1"/>
    <col min="7" max="7" width="16.57421875" style="0" customWidth="1"/>
    <col min="8" max="8" width="9.57421875" style="0" customWidth="1"/>
    <col min="9" max="9" width="6.421875" style="0" customWidth="1"/>
    <col min="10" max="10" width="8.00390625" style="0" customWidth="1"/>
    <col min="11" max="11" width="9.140625" style="0" customWidth="1"/>
    <col min="12" max="12" width="14.28125" style="0" customWidth="1"/>
    <col min="13" max="16384" width="9.140625" style="0" customWidth="1"/>
  </cols>
  <sheetData>
    <row r="1" spans="1:3" ht="21" customHeight="1">
      <c r="A1" s="2">
        <v>30</v>
      </c>
      <c r="B1" s="42" t="s">
        <v>520</v>
      </c>
      <c r="C1" s="42"/>
    </row>
    <row r="2" spans="1:10" ht="12.75" customHeight="1">
      <c r="A2" s="4"/>
      <c r="B2" t="s">
        <v>521</v>
      </c>
      <c r="C2" s="5" t="s">
        <v>2</v>
      </c>
      <c r="D2" s="6">
        <v>10</v>
      </c>
      <c r="F2" s="7" t="s">
        <v>522</v>
      </c>
      <c r="G2" t="s">
        <v>276</v>
      </c>
      <c r="H2" s="36" t="s">
        <v>523</v>
      </c>
      <c r="I2" s="36"/>
      <c r="J2" s="36"/>
    </row>
    <row r="3" spans="1:10" ht="12.75">
      <c r="A3" s="8"/>
      <c r="B3" t="s">
        <v>524</v>
      </c>
      <c r="C3" s="5" t="s">
        <v>6</v>
      </c>
      <c r="D3" s="6">
        <v>11</v>
      </c>
      <c r="F3" s="7" t="s">
        <v>525</v>
      </c>
      <c r="G3" t="s">
        <v>526</v>
      </c>
      <c r="H3" s="36" t="s">
        <v>527</v>
      </c>
      <c r="I3" s="36"/>
      <c r="J3" s="36"/>
    </row>
    <row r="4" spans="1:10" ht="12.75">
      <c r="A4" s="8"/>
      <c r="C4" s="9" t="s">
        <v>11</v>
      </c>
      <c r="D4" s="6">
        <v>4</v>
      </c>
      <c r="F4" s="7" t="s">
        <v>528</v>
      </c>
      <c r="G4" t="s">
        <v>310</v>
      </c>
      <c r="H4" s="36" t="s">
        <v>259</v>
      </c>
      <c r="I4" s="36"/>
      <c r="J4" s="36"/>
    </row>
    <row r="5" spans="1:9" ht="12.75">
      <c r="A5" s="8"/>
      <c r="C5" s="9" t="s">
        <v>14</v>
      </c>
      <c r="D5" s="6">
        <v>5</v>
      </c>
      <c r="F5" s="7" t="s">
        <v>529</v>
      </c>
      <c r="G5" t="s">
        <v>530</v>
      </c>
      <c r="H5" s="36" t="s">
        <v>531</v>
      </c>
      <c r="I5" s="36"/>
    </row>
    <row r="6" ht="12.75">
      <c r="D6"/>
    </row>
    <row r="7" spans="1:10" ht="12.75">
      <c r="A7" s="3" t="s">
        <v>21</v>
      </c>
      <c r="B7" s="3" t="s">
        <v>22</v>
      </c>
      <c r="C7" s="11" t="s">
        <v>23</v>
      </c>
      <c r="D7" s="2" t="s">
        <v>24</v>
      </c>
      <c r="E7" s="7">
        <v>2007</v>
      </c>
      <c r="F7" s="12" t="s">
        <v>25</v>
      </c>
      <c r="G7" s="11" t="s">
        <v>23</v>
      </c>
      <c r="H7" s="2" t="s">
        <v>26</v>
      </c>
      <c r="I7" s="2" t="s">
        <v>27</v>
      </c>
      <c r="J7" s="13" t="s">
        <v>28</v>
      </c>
    </row>
    <row r="8" spans="1:13" ht="12.75">
      <c r="A8" s="14">
        <v>1</v>
      </c>
      <c r="B8" s="15" t="s">
        <v>36</v>
      </c>
      <c r="C8" s="16" t="s">
        <v>267</v>
      </c>
      <c r="D8" s="41">
        <v>9031</v>
      </c>
      <c r="E8" s="7"/>
      <c r="F8" s="7">
        <v>1</v>
      </c>
      <c r="G8" s="9" t="s">
        <v>461</v>
      </c>
      <c r="H8" s="17">
        <f aca="true" t="shared" si="0" ref="H8:H12">J8/I8/$D$3</f>
        <v>523</v>
      </c>
      <c r="I8" s="7">
        <f aca="true" t="shared" si="1" ref="I8:I12">COUNTIF($C$8:$D$17,G8)</f>
        <v>1</v>
      </c>
      <c r="J8" s="18">
        <f aca="true" t="shared" si="2" ref="J8:J12">SUMIF($C$8:$D$17,G8,$D$8:$D$17)</f>
        <v>5753</v>
      </c>
      <c r="M8" s="1"/>
    </row>
    <row r="9" spans="1:13" ht="12.75">
      <c r="A9" s="19">
        <v>2</v>
      </c>
      <c r="B9" s="20" t="s">
        <v>347</v>
      </c>
      <c r="C9" s="21" t="s">
        <v>44</v>
      </c>
      <c r="D9" s="41">
        <v>8828</v>
      </c>
      <c r="E9" s="7" t="s">
        <v>532</v>
      </c>
      <c r="F9" s="7">
        <v>2</v>
      </c>
      <c r="G9" s="9" t="s">
        <v>44</v>
      </c>
      <c r="H9" s="17">
        <f t="shared" si="0"/>
        <v>551.7045454545455</v>
      </c>
      <c r="I9" s="7">
        <f t="shared" si="1"/>
        <v>4</v>
      </c>
      <c r="J9" s="18">
        <f t="shared" si="2"/>
        <v>24275</v>
      </c>
      <c r="M9" s="1"/>
    </row>
    <row r="10" spans="1:13" ht="12.75">
      <c r="A10" s="23">
        <v>3</v>
      </c>
      <c r="B10" s="24" t="s">
        <v>194</v>
      </c>
      <c r="C10" s="25" t="s">
        <v>212</v>
      </c>
      <c r="D10" s="41">
        <v>6328</v>
      </c>
      <c r="E10" s="7" t="s">
        <v>533</v>
      </c>
      <c r="F10" s="7">
        <v>3</v>
      </c>
      <c r="G10" s="9" t="s">
        <v>88</v>
      </c>
      <c r="H10" s="17">
        <f t="shared" si="0"/>
        <v>475.54545454545456</v>
      </c>
      <c r="I10" s="7">
        <f t="shared" si="1"/>
        <v>2</v>
      </c>
      <c r="J10" s="18">
        <f t="shared" si="2"/>
        <v>10462</v>
      </c>
      <c r="M10" s="1"/>
    </row>
    <row r="11" spans="1:13" ht="12.75">
      <c r="A11" s="7">
        <v>4</v>
      </c>
      <c r="B11" s="33" t="s">
        <v>449</v>
      </c>
      <c r="C11" s="34" t="s">
        <v>88</v>
      </c>
      <c r="D11" s="41">
        <v>6306</v>
      </c>
      <c r="E11" s="7" t="s">
        <v>394</v>
      </c>
      <c r="F11" s="7">
        <v>4</v>
      </c>
      <c r="G11" s="34" t="s">
        <v>212</v>
      </c>
      <c r="H11" s="17">
        <f t="shared" si="0"/>
        <v>562.0909090909091</v>
      </c>
      <c r="I11" s="7">
        <f t="shared" si="1"/>
        <v>2</v>
      </c>
      <c r="J11" s="18">
        <f t="shared" si="2"/>
        <v>12366</v>
      </c>
      <c r="L11" s="7"/>
      <c r="M11" s="1"/>
    </row>
    <row r="12" spans="1:13" ht="12.75">
      <c r="A12" s="7">
        <v>5</v>
      </c>
      <c r="B12" s="33" t="s">
        <v>270</v>
      </c>
      <c r="C12" s="34" t="s">
        <v>212</v>
      </c>
      <c r="D12" s="41">
        <v>6038</v>
      </c>
      <c r="E12" s="7"/>
      <c r="F12" s="7">
        <v>5</v>
      </c>
      <c r="G12" s="34" t="s">
        <v>267</v>
      </c>
      <c r="H12" s="17">
        <f t="shared" si="0"/>
        <v>821</v>
      </c>
      <c r="I12" s="7">
        <f t="shared" si="1"/>
        <v>1</v>
      </c>
      <c r="J12" s="18">
        <f t="shared" si="2"/>
        <v>9031</v>
      </c>
      <c r="L12" s="7"/>
      <c r="M12" s="1"/>
    </row>
    <row r="13" spans="1:13" ht="12.75">
      <c r="A13" s="7">
        <v>6</v>
      </c>
      <c r="B13" s="33" t="s">
        <v>474</v>
      </c>
      <c r="C13" s="34" t="s">
        <v>44</v>
      </c>
      <c r="D13" s="41">
        <v>5795</v>
      </c>
      <c r="E13" s="7"/>
      <c r="F13" s="7"/>
      <c r="I13" s="6">
        <f>SUM(I8:I12)</f>
        <v>10</v>
      </c>
      <c r="J13" s="18">
        <f>SUM(J8:J12)</f>
        <v>61887</v>
      </c>
      <c r="L13" s="7"/>
      <c r="M13" s="1"/>
    </row>
    <row r="14" spans="1:13" ht="12.75">
      <c r="A14" s="7">
        <v>7</v>
      </c>
      <c r="B14" s="33" t="s">
        <v>76</v>
      </c>
      <c r="C14" s="34" t="s">
        <v>461</v>
      </c>
      <c r="D14" s="41">
        <v>5753</v>
      </c>
      <c r="E14" s="7"/>
      <c r="L14" s="7"/>
      <c r="M14" s="1"/>
    </row>
    <row r="15" spans="1:13" ht="12.75">
      <c r="A15" s="7">
        <v>8</v>
      </c>
      <c r="B15" s="26" t="s">
        <v>253</v>
      </c>
      <c r="C15" s="9" t="s">
        <v>44</v>
      </c>
      <c r="D15" s="41">
        <v>4859</v>
      </c>
      <c r="E15" s="7"/>
      <c r="M15" s="1"/>
    </row>
    <row r="16" spans="1:13" ht="12.75">
      <c r="A16" s="7">
        <v>9</v>
      </c>
      <c r="B16" s="33" t="s">
        <v>477</v>
      </c>
      <c r="C16" s="34" t="s">
        <v>44</v>
      </c>
      <c r="D16" s="41">
        <v>4793</v>
      </c>
      <c r="E16" s="7"/>
      <c r="M16" s="1"/>
    </row>
    <row r="17" spans="1:13" ht="12.75">
      <c r="A17" s="7">
        <v>10</v>
      </c>
      <c r="B17" t="s">
        <v>534</v>
      </c>
      <c r="C17" t="s">
        <v>88</v>
      </c>
      <c r="D17" s="40">
        <v>4156</v>
      </c>
      <c r="E17" s="7"/>
      <c r="M17" s="1"/>
    </row>
    <row r="18" ht="12.75">
      <c r="D18" s="40">
        <f>SUM(D8:D17)</f>
        <v>61887</v>
      </c>
    </row>
  </sheetData>
  <sheetProtection selectLockedCells="1" selectUnlockedCells="1"/>
  <mergeCells count="5">
    <mergeCell ref="B1:C1"/>
    <mergeCell ref="H2:J2"/>
    <mergeCell ref="H3:J3"/>
    <mergeCell ref="H4:J4"/>
    <mergeCell ref="H5:I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B18" sqref="B18"/>
    </sheetView>
  </sheetViews>
  <sheetFormatPr defaultColWidth="8.00390625" defaultRowHeight="12.75"/>
  <cols>
    <col min="1" max="1" width="8.28125" style="0" customWidth="1"/>
    <col min="2" max="2" width="33.57421875" style="0" customWidth="1"/>
    <col min="3" max="3" width="16.140625" style="0" customWidth="1"/>
    <col min="4" max="4" width="7.57421875" style="1" customWidth="1"/>
    <col min="5" max="5" width="7.7109375" style="0" customWidth="1"/>
    <col min="6" max="6" width="11.57421875" style="0" customWidth="1"/>
    <col min="7" max="7" width="16.57421875" style="0" customWidth="1"/>
    <col min="8" max="8" width="9.57421875" style="0" customWidth="1"/>
    <col min="9" max="9" width="6.421875" style="0" customWidth="1"/>
    <col min="10" max="10" width="8.00390625" style="0" customWidth="1"/>
    <col min="11" max="11" width="9.140625" style="0" customWidth="1"/>
    <col min="12" max="12" width="14.28125" style="0" customWidth="1"/>
    <col min="13" max="16384" width="9.140625" style="0" customWidth="1"/>
  </cols>
  <sheetData>
    <row r="1" spans="1:3" ht="21" customHeight="1">
      <c r="A1" s="2">
        <v>31</v>
      </c>
      <c r="B1" s="42" t="s">
        <v>535</v>
      </c>
      <c r="C1" s="42"/>
    </row>
    <row r="2" spans="1:10" ht="12.75" customHeight="1">
      <c r="A2" s="4"/>
      <c r="B2" t="s">
        <v>479</v>
      </c>
      <c r="C2" s="5" t="s">
        <v>2</v>
      </c>
      <c r="D2" s="6">
        <v>11</v>
      </c>
      <c r="F2" s="7" t="s">
        <v>452</v>
      </c>
      <c r="G2" t="s">
        <v>169</v>
      </c>
      <c r="H2" s="36" t="s">
        <v>484</v>
      </c>
      <c r="I2" s="36"/>
      <c r="J2" s="36"/>
    </row>
    <row r="3" spans="1:10" ht="12.75">
      <c r="A3" s="8"/>
      <c r="B3" t="s">
        <v>260</v>
      </c>
      <c r="C3" s="5" t="s">
        <v>6</v>
      </c>
      <c r="D3" s="6">
        <v>4</v>
      </c>
      <c r="F3" s="7" t="s">
        <v>525</v>
      </c>
      <c r="G3" t="s">
        <v>238</v>
      </c>
      <c r="H3" s="36" t="s">
        <v>329</v>
      </c>
      <c r="I3" s="36"/>
      <c r="J3" s="36"/>
    </row>
    <row r="4" spans="1:10" ht="12.75">
      <c r="A4" s="8"/>
      <c r="C4" s="9" t="s">
        <v>11</v>
      </c>
      <c r="D4" s="6">
        <v>2</v>
      </c>
      <c r="F4" s="7"/>
      <c r="H4" s="36"/>
      <c r="I4" s="36"/>
      <c r="J4" s="36"/>
    </row>
    <row r="5" spans="1:9" ht="12.75">
      <c r="A5" s="8"/>
      <c r="C5" s="9" t="s">
        <v>14</v>
      </c>
      <c r="D5" s="6">
        <v>6</v>
      </c>
      <c r="F5" s="7"/>
      <c r="H5" s="36"/>
      <c r="I5" s="36"/>
    </row>
    <row r="6" ht="12.75">
      <c r="D6"/>
    </row>
    <row r="7" spans="1:10" ht="12.75">
      <c r="A7" s="3" t="s">
        <v>21</v>
      </c>
      <c r="B7" s="3" t="s">
        <v>22</v>
      </c>
      <c r="C7" s="11" t="s">
        <v>23</v>
      </c>
      <c r="D7" s="2" t="s">
        <v>24</v>
      </c>
      <c r="E7" s="7">
        <v>2008</v>
      </c>
      <c r="F7" s="12" t="s">
        <v>25</v>
      </c>
      <c r="G7" s="11" t="s">
        <v>23</v>
      </c>
      <c r="H7" s="2" t="s">
        <v>26</v>
      </c>
      <c r="I7" s="2" t="s">
        <v>27</v>
      </c>
      <c r="J7" s="13" t="s">
        <v>28</v>
      </c>
    </row>
    <row r="8" spans="1:13" ht="12.75">
      <c r="A8" s="14">
        <v>1</v>
      </c>
      <c r="B8" s="15" t="s">
        <v>36</v>
      </c>
      <c r="C8" s="16" t="s">
        <v>267</v>
      </c>
      <c r="D8" s="41">
        <v>3560</v>
      </c>
      <c r="E8" s="7" t="s">
        <v>158</v>
      </c>
      <c r="F8" s="7">
        <v>1</v>
      </c>
      <c r="G8" s="34" t="s">
        <v>267</v>
      </c>
      <c r="H8" s="17">
        <f aca="true" t="shared" si="0" ref="H8:H13">J8/I8/$D$3</f>
        <v>890</v>
      </c>
      <c r="I8" s="7">
        <f aca="true" t="shared" si="1" ref="I8:I13">COUNTIF($C$8:$D$18,G8)</f>
        <v>1</v>
      </c>
      <c r="J8" s="18">
        <f aca="true" t="shared" si="2" ref="J8:J13">SUMIF($C$8:$D$18,G8,$D$8:$D$18)</f>
        <v>3560</v>
      </c>
      <c r="M8" s="1"/>
    </row>
    <row r="9" spans="1:13" ht="12.75">
      <c r="A9" s="19">
        <v>2</v>
      </c>
      <c r="B9" s="20" t="s">
        <v>449</v>
      </c>
      <c r="C9" s="21" t="s">
        <v>88</v>
      </c>
      <c r="D9" s="41">
        <v>3416</v>
      </c>
      <c r="E9" s="7" t="s">
        <v>297</v>
      </c>
      <c r="F9" s="7">
        <v>2</v>
      </c>
      <c r="G9" t="s">
        <v>227</v>
      </c>
      <c r="H9" s="17">
        <f t="shared" si="0"/>
        <v>779</v>
      </c>
      <c r="I9" s="7">
        <f t="shared" si="1"/>
        <v>1</v>
      </c>
      <c r="J9" s="18">
        <f t="shared" si="2"/>
        <v>3116</v>
      </c>
      <c r="M9" s="1"/>
    </row>
    <row r="10" spans="1:13" ht="12.75">
      <c r="A10" s="23">
        <v>3</v>
      </c>
      <c r="B10" s="24" t="s">
        <v>518</v>
      </c>
      <c r="C10" s="25" t="s">
        <v>227</v>
      </c>
      <c r="D10" s="41">
        <v>3116</v>
      </c>
      <c r="E10" s="7"/>
      <c r="F10" s="7">
        <v>3</v>
      </c>
      <c r="G10" s="9" t="s">
        <v>88</v>
      </c>
      <c r="H10" s="17">
        <f t="shared" si="0"/>
        <v>574.875</v>
      </c>
      <c r="I10" s="7">
        <f t="shared" si="1"/>
        <v>2</v>
      </c>
      <c r="J10" s="18">
        <f t="shared" si="2"/>
        <v>4599</v>
      </c>
      <c r="M10" s="1"/>
    </row>
    <row r="11" spans="1:13" ht="12.75">
      <c r="A11" s="7">
        <v>4</v>
      </c>
      <c r="B11" s="33" t="s">
        <v>347</v>
      </c>
      <c r="C11" s="34" t="s">
        <v>44</v>
      </c>
      <c r="D11" s="41">
        <v>2634</v>
      </c>
      <c r="E11" s="7"/>
      <c r="F11" s="7">
        <v>4</v>
      </c>
      <c r="G11" s="34" t="s">
        <v>212</v>
      </c>
      <c r="H11" s="17">
        <f t="shared" si="0"/>
        <v>534</v>
      </c>
      <c r="I11" s="7">
        <f t="shared" si="1"/>
        <v>1</v>
      </c>
      <c r="J11" s="18">
        <f t="shared" si="2"/>
        <v>2136</v>
      </c>
      <c r="L11" s="7"/>
      <c r="M11" s="1"/>
    </row>
    <row r="12" spans="1:13" ht="12.75">
      <c r="A12" s="7">
        <v>5</v>
      </c>
      <c r="B12" s="33" t="s">
        <v>194</v>
      </c>
      <c r="C12" s="34" t="s">
        <v>212</v>
      </c>
      <c r="D12" s="41">
        <v>2136</v>
      </c>
      <c r="E12" s="7" t="s">
        <v>536</v>
      </c>
      <c r="F12" s="7">
        <v>5</v>
      </c>
      <c r="G12" s="9" t="s">
        <v>461</v>
      </c>
      <c r="H12" s="17">
        <f t="shared" si="0"/>
        <v>472</v>
      </c>
      <c r="I12" s="7">
        <f t="shared" si="1"/>
        <v>1</v>
      </c>
      <c r="J12" s="18">
        <f t="shared" si="2"/>
        <v>1888</v>
      </c>
      <c r="L12" s="7"/>
      <c r="M12" s="1"/>
    </row>
    <row r="13" spans="1:13" ht="12.75">
      <c r="A13" s="7">
        <v>6</v>
      </c>
      <c r="B13" s="33" t="s">
        <v>76</v>
      </c>
      <c r="C13" s="34" t="s">
        <v>461</v>
      </c>
      <c r="D13" s="41">
        <v>1888</v>
      </c>
      <c r="E13" s="7" t="s">
        <v>537</v>
      </c>
      <c r="F13" s="7">
        <v>6</v>
      </c>
      <c r="G13" s="9" t="s">
        <v>44</v>
      </c>
      <c r="H13" s="17">
        <f t="shared" si="0"/>
        <v>435.7</v>
      </c>
      <c r="I13" s="7">
        <f t="shared" si="1"/>
        <v>5</v>
      </c>
      <c r="J13" s="18">
        <f t="shared" si="2"/>
        <v>8714</v>
      </c>
      <c r="L13" s="7"/>
      <c r="M13" s="1"/>
    </row>
    <row r="14" spans="1:13" ht="12.75">
      <c r="A14" s="7">
        <v>7</v>
      </c>
      <c r="B14" s="33" t="s">
        <v>538</v>
      </c>
      <c r="C14" s="34" t="s">
        <v>44</v>
      </c>
      <c r="D14" s="41">
        <v>1771</v>
      </c>
      <c r="E14" s="7"/>
      <c r="I14" s="6">
        <f>SUM(I8:I13)</f>
        <v>11</v>
      </c>
      <c r="J14" s="18">
        <f>SUM(J8:J13)</f>
        <v>24013</v>
      </c>
      <c r="L14" s="7"/>
      <c r="M14" s="1"/>
    </row>
    <row r="15" spans="1:13" ht="12.75">
      <c r="A15" s="7">
        <v>8</v>
      </c>
      <c r="B15" s="26" t="s">
        <v>477</v>
      </c>
      <c r="C15" s="9" t="s">
        <v>44</v>
      </c>
      <c r="D15" s="41">
        <v>1641</v>
      </c>
      <c r="E15" s="7"/>
      <c r="M15" s="1"/>
    </row>
    <row r="16" spans="1:13" ht="12.75">
      <c r="A16" s="7">
        <v>9</v>
      </c>
      <c r="B16" s="33" t="s">
        <v>323</v>
      </c>
      <c r="C16" s="34" t="s">
        <v>44</v>
      </c>
      <c r="D16" s="41">
        <v>1355</v>
      </c>
      <c r="E16" s="7"/>
      <c r="M16" s="1"/>
    </row>
    <row r="17" spans="1:13" ht="12.75">
      <c r="A17" s="7">
        <v>10</v>
      </c>
      <c r="B17" t="s">
        <v>474</v>
      </c>
      <c r="C17" t="s">
        <v>44</v>
      </c>
      <c r="D17" s="40">
        <v>1313</v>
      </c>
      <c r="E17" s="7"/>
      <c r="M17" s="1"/>
    </row>
    <row r="18" spans="1:4" ht="12.75">
      <c r="A18" s="7">
        <v>11</v>
      </c>
      <c r="B18" t="s">
        <v>229</v>
      </c>
      <c r="C18" t="s">
        <v>88</v>
      </c>
      <c r="D18" s="40">
        <v>1183</v>
      </c>
    </row>
    <row r="19" ht="12.75">
      <c r="D19" s="40">
        <f>SUM(D8:D18)</f>
        <v>24013</v>
      </c>
    </row>
  </sheetData>
  <sheetProtection selectLockedCells="1" selectUnlockedCells="1"/>
  <mergeCells count="5">
    <mergeCell ref="B1:C1"/>
    <mergeCell ref="H2:J2"/>
    <mergeCell ref="H3:J3"/>
    <mergeCell ref="H4:J4"/>
    <mergeCell ref="H5:I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E10" sqref="E10"/>
    </sheetView>
  </sheetViews>
  <sheetFormatPr defaultColWidth="8.00390625" defaultRowHeight="12.75"/>
  <cols>
    <col min="1" max="1" width="8.28125" style="0" customWidth="1"/>
    <col min="2" max="2" width="33.57421875" style="0" customWidth="1"/>
    <col min="3" max="3" width="16.140625" style="0" customWidth="1"/>
    <col min="4" max="4" width="7.57421875" style="1" customWidth="1"/>
    <col min="5" max="5" width="7.7109375" style="0" customWidth="1"/>
    <col min="6" max="6" width="11.57421875" style="0" customWidth="1"/>
    <col min="7" max="7" width="16.57421875" style="0" customWidth="1"/>
    <col min="8" max="8" width="9.57421875" style="0" customWidth="1"/>
    <col min="9" max="9" width="6.421875" style="0" customWidth="1"/>
    <col min="10" max="10" width="8.00390625" style="0" customWidth="1"/>
    <col min="11" max="11" width="9.140625" style="0" customWidth="1"/>
    <col min="12" max="12" width="14.28125" style="0" customWidth="1"/>
    <col min="13" max="16384" width="9.140625" style="0" customWidth="1"/>
  </cols>
  <sheetData>
    <row r="1" spans="1:3" ht="21" customHeight="1">
      <c r="A1" s="2">
        <v>32</v>
      </c>
      <c r="B1" s="42" t="s">
        <v>539</v>
      </c>
      <c r="C1" s="42"/>
    </row>
    <row r="2" spans="1:10" ht="12.75" customHeight="1">
      <c r="A2" s="4"/>
      <c r="B2" t="s">
        <v>540</v>
      </c>
      <c r="C2" s="5" t="s">
        <v>2</v>
      </c>
      <c r="D2" s="6">
        <v>7</v>
      </c>
      <c r="F2" s="7" t="s">
        <v>541</v>
      </c>
      <c r="G2" t="s">
        <v>151</v>
      </c>
      <c r="H2" s="36" t="s">
        <v>542</v>
      </c>
      <c r="I2" s="36"/>
      <c r="J2" s="36"/>
    </row>
    <row r="3" spans="1:10" ht="12.75">
      <c r="A3" s="8"/>
      <c r="B3" t="s">
        <v>543</v>
      </c>
      <c r="C3" s="5" t="s">
        <v>6</v>
      </c>
      <c r="D3" s="6">
        <v>12</v>
      </c>
      <c r="F3" s="7" t="s">
        <v>544</v>
      </c>
      <c r="G3" t="s">
        <v>545</v>
      </c>
      <c r="H3" s="36" t="s">
        <v>504</v>
      </c>
      <c r="I3" s="36"/>
      <c r="J3" s="36"/>
    </row>
    <row r="4" spans="1:10" ht="12.75">
      <c r="A4" s="8"/>
      <c r="C4" s="9" t="s">
        <v>11</v>
      </c>
      <c r="D4" s="6">
        <v>4</v>
      </c>
      <c r="F4" s="7" t="s">
        <v>546</v>
      </c>
      <c r="G4" t="s">
        <v>488</v>
      </c>
      <c r="H4" s="36" t="s">
        <v>547</v>
      </c>
      <c r="I4" s="36"/>
      <c r="J4" s="36"/>
    </row>
    <row r="5" spans="1:9" ht="12.75">
      <c r="A5" s="8"/>
      <c r="C5" s="9" t="s">
        <v>14</v>
      </c>
      <c r="D5" s="6">
        <v>4</v>
      </c>
      <c r="F5" s="7" t="s">
        <v>548</v>
      </c>
      <c r="G5" t="s">
        <v>549</v>
      </c>
      <c r="H5" s="36" t="s">
        <v>504</v>
      </c>
      <c r="I5" s="36"/>
    </row>
    <row r="6" ht="12.75">
      <c r="D6"/>
    </row>
    <row r="7" spans="1:10" ht="12.75">
      <c r="A7" s="3" t="s">
        <v>21</v>
      </c>
      <c r="B7" s="3" t="s">
        <v>22</v>
      </c>
      <c r="C7" s="11" t="s">
        <v>23</v>
      </c>
      <c r="D7" s="2" t="s">
        <v>24</v>
      </c>
      <c r="E7" s="7">
        <v>2009</v>
      </c>
      <c r="F7" s="12" t="s">
        <v>25</v>
      </c>
      <c r="G7" s="11" t="s">
        <v>23</v>
      </c>
      <c r="H7" s="2" t="s">
        <v>26</v>
      </c>
      <c r="I7" s="2" t="s">
        <v>27</v>
      </c>
      <c r="J7" s="13" t="s">
        <v>28</v>
      </c>
    </row>
    <row r="8" spans="1:13" ht="12.75">
      <c r="A8" s="14">
        <v>1</v>
      </c>
      <c r="B8" s="15" t="s">
        <v>449</v>
      </c>
      <c r="C8" s="16" t="s">
        <v>88</v>
      </c>
      <c r="D8" s="41">
        <v>9469</v>
      </c>
      <c r="E8" s="7" t="s">
        <v>550</v>
      </c>
      <c r="F8" s="7">
        <v>1</v>
      </c>
      <c r="G8" s="9" t="s">
        <v>88</v>
      </c>
      <c r="H8" s="17">
        <f aca="true" t="shared" si="0" ref="H8:H11">J8/I8/$D$3</f>
        <v>789.0833333333334</v>
      </c>
      <c r="I8" s="7">
        <f aca="true" t="shared" si="1" ref="I8:I11">COUNTIF($C$8:$D$14,G8)</f>
        <v>1</v>
      </c>
      <c r="J8" s="18">
        <f aca="true" t="shared" si="2" ref="J8:J11">SUMIF($C$8:$D$14,G8,$D$8:$D$14)</f>
        <v>9469</v>
      </c>
      <c r="M8" s="1"/>
    </row>
    <row r="9" spans="1:13" ht="12.75">
      <c r="A9" s="19">
        <v>2</v>
      </c>
      <c r="B9" s="20" t="s">
        <v>76</v>
      </c>
      <c r="C9" s="21" t="s">
        <v>212</v>
      </c>
      <c r="D9" s="41">
        <v>7935</v>
      </c>
      <c r="E9" s="7" t="s">
        <v>551</v>
      </c>
      <c r="F9" s="7">
        <v>2</v>
      </c>
      <c r="G9" s="34" t="s">
        <v>212</v>
      </c>
      <c r="H9" s="17">
        <f t="shared" si="0"/>
        <v>609.4166666666666</v>
      </c>
      <c r="I9" s="7">
        <f t="shared" si="1"/>
        <v>2</v>
      </c>
      <c r="J9" s="18">
        <f t="shared" si="2"/>
        <v>14626</v>
      </c>
      <c r="M9" s="1"/>
    </row>
    <row r="10" spans="1:13" ht="12.75">
      <c r="A10" s="23">
        <v>3</v>
      </c>
      <c r="B10" s="24" t="s">
        <v>194</v>
      </c>
      <c r="C10" s="25" t="s">
        <v>212</v>
      </c>
      <c r="D10" s="41">
        <v>6691</v>
      </c>
      <c r="E10" s="7" t="s">
        <v>552</v>
      </c>
      <c r="F10" s="7">
        <v>3</v>
      </c>
      <c r="G10" s="34" t="s">
        <v>267</v>
      </c>
      <c r="H10" s="17">
        <f t="shared" si="0"/>
        <v>497.0833333333333</v>
      </c>
      <c r="I10" s="7">
        <f t="shared" si="1"/>
        <v>1</v>
      </c>
      <c r="J10" s="18">
        <f t="shared" si="2"/>
        <v>5965</v>
      </c>
      <c r="M10" s="1"/>
    </row>
    <row r="11" spans="1:13" ht="12.75">
      <c r="A11" s="7">
        <v>4</v>
      </c>
      <c r="B11" s="33" t="s">
        <v>553</v>
      </c>
      <c r="C11" s="34" t="s">
        <v>267</v>
      </c>
      <c r="D11" s="41">
        <v>5965</v>
      </c>
      <c r="E11" s="7" t="s">
        <v>554</v>
      </c>
      <c r="F11" s="7">
        <v>4</v>
      </c>
      <c r="G11" s="9" t="s">
        <v>44</v>
      </c>
      <c r="H11" s="17">
        <f t="shared" si="0"/>
        <v>369.8611111111111</v>
      </c>
      <c r="I11" s="7">
        <f t="shared" si="1"/>
        <v>3</v>
      </c>
      <c r="J11" s="18">
        <f t="shared" si="2"/>
        <v>13315</v>
      </c>
      <c r="L11" s="7"/>
      <c r="M11" s="1"/>
    </row>
    <row r="12" spans="1:13" ht="12.75">
      <c r="A12" s="7">
        <v>5</v>
      </c>
      <c r="B12" s="33" t="s">
        <v>538</v>
      </c>
      <c r="C12" s="34" t="s">
        <v>44</v>
      </c>
      <c r="D12" s="41">
        <v>4914</v>
      </c>
      <c r="E12" s="7"/>
      <c r="F12" s="7">
        <v>5</v>
      </c>
      <c r="I12" s="6">
        <f>SUM(I8:I11)</f>
        <v>7</v>
      </c>
      <c r="J12" s="18">
        <f>SUM(J8:J11)</f>
        <v>43375</v>
      </c>
      <c r="L12" s="7"/>
      <c r="M12" s="1"/>
    </row>
    <row r="13" spans="1:13" ht="12.75">
      <c r="A13" s="7">
        <v>6</v>
      </c>
      <c r="B13" s="33" t="s">
        <v>253</v>
      </c>
      <c r="C13" s="34" t="s">
        <v>44</v>
      </c>
      <c r="D13" s="41">
        <v>4864</v>
      </c>
      <c r="E13" s="7"/>
      <c r="F13" s="7"/>
      <c r="L13" s="7"/>
      <c r="M13" s="1"/>
    </row>
    <row r="14" spans="1:13" ht="12.75">
      <c r="A14" s="7">
        <v>7</v>
      </c>
      <c r="B14" s="33" t="s">
        <v>477</v>
      </c>
      <c r="C14" s="34" t="s">
        <v>44</v>
      </c>
      <c r="D14" s="41">
        <v>3537</v>
      </c>
      <c r="E14" s="7"/>
      <c r="L14" s="7"/>
      <c r="M14" s="1"/>
    </row>
    <row r="15" ht="12.75">
      <c r="D15" s="40">
        <f>SUM(D8:D14)</f>
        <v>43375</v>
      </c>
    </row>
  </sheetData>
  <sheetProtection selectLockedCells="1" selectUnlockedCells="1"/>
  <mergeCells count="5">
    <mergeCell ref="B1:C1"/>
    <mergeCell ref="H2:J2"/>
    <mergeCell ref="H3:J3"/>
    <mergeCell ref="H4:J4"/>
    <mergeCell ref="H5:I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B22" sqref="B22"/>
    </sheetView>
  </sheetViews>
  <sheetFormatPr defaultColWidth="8.00390625" defaultRowHeight="12.75"/>
  <cols>
    <col min="1" max="1" width="8.28125" style="0" customWidth="1"/>
    <col min="2" max="2" width="33.57421875" style="0" customWidth="1"/>
    <col min="3" max="3" width="16.140625" style="0" customWidth="1"/>
    <col min="4" max="4" width="7.57421875" style="1" customWidth="1"/>
    <col min="5" max="5" width="7.7109375" style="0" customWidth="1"/>
    <col min="6" max="6" width="11.57421875" style="0" customWidth="1"/>
    <col min="7" max="7" width="16.57421875" style="0" customWidth="1"/>
    <col min="8" max="8" width="9.57421875" style="0" customWidth="1"/>
    <col min="9" max="9" width="6.421875" style="0" customWidth="1"/>
    <col min="10" max="10" width="8.00390625" style="0" customWidth="1"/>
    <col min="11" max="11" width="9.140625" style="0" customWidth="1"/>
    <col min="12" max="12" width="14.28125" style="0" customWidth="1"/>
    <col min="13" max="16384" width="9.140625" style="0" customWidth="1"/>
  </cols>
  <sheetData>
    <row r="1" spans="1:3" ht="21" customHeight="1">
      <c r="A1" s="2">
        <v>33</v>
      </c>
      <c r="B1" s="42" t="s">
        <v>555</v>
      </c>
      <c r="C1" s="42"/>
    </row>
    <row r="2" spans="1:10" ht="12.75" customHeight="1">
      <c r="A2" s="4"/>
      <c r="B2" t="s">
        <v>556</v>
      </c>
      <c r="C2" s="5" t="s">
        <v>2</v>
      </c>
      <c r="D2" s="6">
        <v>12</v>
      </c>
      <c r="F2" s="7" t="s">
        <v>557</v>
      </c>
      <c r="G2" t="s">
        <v>151</v>
      </c>
      <c r="H2" s="36" t="s">
        <v>558</v>
      </c>
      <c r="I2" s="36"/>
      <c r="J2" s="36"/>
    </row>
    <row r="3" spans="1:10" ht="12.75">
      <c r="A3" s="8"/>
      <c r="B3" t="s">
        <v>260</v>
      </c>
      <c r="C3" s="5" t="s">
        <v>6</v>
      </c>
      <c r="D3" s="6">
        <v>14</v>
      </c>
      <c r="F3" s="7" t="s">
        <v>559</v>
      </c>
      <c r="G3" t="s">
        <v>526</v>
      </c>
      <c r="H3" s="36" t="s">
        <v>560</v>
      </c>
      <c r="I3" s="36"/>
      <c r="J3" s="36"/>
    </row>
    <row r="4" spans="1:10" ht="12.75">
      <c r="A4" s="8"/>
      <c r="C4" s="9" t="s">
        <v>11</v>
      </c>
      <c r="D4" s="6">
        <v>5</v>
      </c>
      <c r="F4" s="7" t="s">
        <v>561</v>
      </c>
      <c r="G4" t="s">
        <v>310</v>
      </c>
      <c r="H4" s="36" t="s">
        <v>259</v>
      </c>
      <c r="I4" s="36"/>
      <c r="J4" s="36"/>
    </row>
    <row r="5" spans="1:10" ht="12.75">
      <c r="A5" s="8"/>
      <c r="C5" s="9" t="s">
        <v>14</v>
      </c>
      <c r="D5" s="6">
        <v>6</v>
      </c>
      <c r="F5" s="7" t="s">
        <v>562</v>
      </c>
      <c r="G5" t="s">
        <v>563</v>
      </c>
      <c r="H5" s="36" t="s">
        <v>564</v>
      </c>
      <c r="I5" s="36"/>
      <c r="J5" s="36"/>
    </row>
    <row r="6" spans="1:9" ht="12.75">
      <c r="A6" s="8"/>
      <c r="C6" s="9"/>
      <c r="D6" s="6"/>
      <c r="F6" s="7" t="s">
        <v>565</v>
      </c>
      <c r="G6" t="s">
        <v>566</v>
      </c>
      <c r="H6" s="36" t="s">
        <v>262</v>
      </c>
      <c r="I6" s="26"/>
    </row>
    <row r="7" spans="1:9" ht="12.75">
      <c r="A7" s="8"/>
      <c r="C7" s="9"/>
      <c r="D7" s="6"/>
      <c r="F7" s="7"/>
      <c r="H7" s="36"/>
      <c r="I7" s="26"/>
    </row>
    <row r="8" ht="12.75">
      <c r="D8"/>
    </row>
    <row r="9" spans="1:10" ht="12.75">
      <c r="A9" s="3" t="s">
        <v>21</v>
      </c>
      <c r="B9" s="3" t="s">
        <v>22</v>
      </c>
      <c r="C9" s="11" t="s">
        <v>23</v>
      </c>
      <c r="D9" s="2" t="s">
        <v>24</v>
      </c>
      <c r="E9" s="7">
        <v>2010</v>
      </c>
      <c r="F9" s="12" t="s">
        <v>25</v>
      </c>
      <c r="G9" s="11" t="s">
        <v>23</v>
      </c>
      <c r="H9" s="2" t="s">
        <v>26</v>
      </c>
      <c r="I9" s="2" t="s">
        <v>27</v>
      </c>
      <c r="J9" s="13" t="s">
        <v>28</v>
      </c>
    </row>
    <row r="10" spans="1:13" ht="12.75">
      <c r="A10" s="14">
        <v>1</v>
      </c>
      <c r="B10" s="15" t="s">
        <v>449</v>
      </c>
      <c r="C10" s="16" t="s">
        <v>88</v>
      </c>
      <c r="D10" s="41">
        <v>11850</v>
      </c>
      <c r="E10" s="7" t="s">
        <v>515</v>
      </c>
      <c r="F10" s="7">
        <v>1</v>
      </c>
      <c r="G10" s="9" t="s">
        <v>88</v>
      </c>
      <c r="H10" s="17">
        <f aca="true" t="shared" si="0" ref="H10:H15">J10/I10/$D$3</f>
        <v>846.4285714285714</v>
      </c>
      <c r="I10" s="7">
        <f aca="true" t="shared" si="1" ref="I10:I15">COUNTIF($C$10:$D$21,G10)</f>
        <v>1</v>
      </c>
      <c r="J10" s="18">
        <f aca="true" t="shared" si="2" ref="J10:J15">SUMIF($C$10:$D$21,G10,$D$10:$D$21)</f>
        <v>11850</v>
      </c>
      <c r="M10" s="1"/>
    </row>
    <row r="11" spans="1:13" ht="12.75">
      <c r="A11" s="19">
        <v>2</v>
      </c>
      <c r="B11" s="20" t="s">
        <v>194</v>
      </c>
      <c r="C11" s="21" t="s">
        <v>212</v>
      </c>
      <c r="D11" s="41">
        <v>10618</v>
      </c>
      <c r="E11" s="7" t="s">
        <v>567</v>
      </c>
      <c r="F11" s="7">
        <v>2</v>
      </c>
      <c r="G11" s="34" t="s">
        <v>212</v>
      </c>
      <c r="H11" s="17">
        <f t="shared" si="0"/>
        <v>701.25</v>
      </c>
      <c r="I11" s="7">
        <f t="shared" si="1"/>
        <v>2</v>
      </c>
      <c r="J11" s="18">
        <f t="shared" si="2"/>
        <v>19635</v>
      </c>
      <c r="M11" s="1"/>
    </row>
    <row r="12" spans="1:13" ht="12.75">
      <c r="A12" s="23">
        <v>3</v>
      </c>
      <c r="B12" s="24" t="s">
        <v>61</v>
      </c>
      <c r="C12" s="25" t="s">
        <v>44</v>
      </c>
      <c r="D12" s="41">
        <v>9428</v>
      </c>
      <c r="E12" s="7" t="s">
        <v>568</v>
      </c>
      <c r="F12" s="7">
        <v>3</v>
      </c>
      <c r="G12" s="34" t="s">
        <v>267</v>
      </c>
      <c r="H12" s="17">
        <f t="shared" si="0"/>
        <v>551.6428571428571</v>
      </c>
      <c r="I12" s="7">
        <f t="shared" si="1"/>
        <v>2</v>
      </c>
      <c r="J12" s="18">
        <f t="shared" si="2"/>
        <v>15446</v>
      </c>
      <c r="M12" s="1"/>
    </row>
    <row r="13" spans="1:13" ht="12.75">
      <c r="A13" s="7">
        <v>4</v>
      </c>
      <c r="B13" s="33" t="s">
        <v>553</v>
      </c>
      <c r="C13" s="34" t="s">
        <v>267</v>
      </c>
      <c r="D13" s="41">
        <v>9421</v>
      </c>
      <c r="E13" s="7" t="s">
        <v>131</v>
      </c>
      <c r="F13" s="7">
        <v>4</v>
      </c>
      <c r="G13" s="9" t="s">
        <v>44</v>
      </c>
      <c r="H13" s="17">
        <f t="shared" si="0"/>
        <v>530</v>
      </c>
      <c r="I13" s="7">
        <f t="shared" si="1"/>
        <v>5</v>
      </c>
      <c r="J13" s="18">
        <f t="shared" si="2"/>
        <v>37100</v>
      </c>
      <c r="L13" s="7"/>
      <c r="M13" s="1"/>
    </row>
    <row r="14" spans="1:13" ht="12.75">
      <c r="A14" s="7">
        <v>5</v>
      </c>
      <c r="B14" s="33" t="s">
        <v>76</v>
      </c>
      <c r="C14" s="34" t="s">
        <v>212</v>
      </c>
      <c r="D14" s="41">
        <v>9017</v>
      </c>
      <c r="E14" s="7"/>
      <c r="F14" s="7">
        <v>5</v>
      </c>
      <c r="G14" t="s">
        <v>569</v>
      </c>
      <c r="H14" s="17">
        <f t="shared" si="0"/>
        <v>383.7857142857143</v>
      </c>
      <c r="I14" s="7">
        <f t="shared" si="1"/>
        <v>1</v>
      </c>
      <c r="J14" s="18">
        <f t="shared" si="2"/>
        <v>5373</v>
      </c>
      <c r="L14" s="7"/>
      <c r="M14" s="1"/>
    </row>
    <row r="15" spans="1:13" ht="12.75">
      <c r="A15" s="7">
        <v>6</v>
      </c>
      <c r="B15" s="33" t="s">
        <v>570</v>
      </c>
      <c r="C15" s="34" t="s">
        <v>44</v>
      </c>
      <c r="D15" s="41">
        <v>8756</v>
      </c>
      <c r="E15" s="7" t="s">
        <v>571</v>
      </c>
      <c r="F15" s="7">
        <v>6</v>
      </c>
      <c r="G15" t="s">
        <v>227</v>
      </c>
      <c r="H15" s="17">
        <f t="shared" si="0"/>
        <v>366.2142857142857</v>
      </c>
      <c r="I15" s="7">
        <f t="shared" si="1"/>
        <v>1</v>
      </c>
      <c r="J15" s="18">
        <f t="shared" si="2"/>
        <v>5127</v>
      </c>
      <c r="L15" s="7"/>
      <c r="M15" s="1"/>
    </row>
    <row r="16" spans="1:13" ht="12.75">
      <c r="A16" s="7">
        <v>7</v>
      </c>
      <c r="B16" s="33" t="s">
        <v>477</v>
      </c>
      <c r="C16" s="34" t="s">
        <v>44</v>
      </c>
      <c r="D16" s="41">
        <v>7697</v>
      </c>
      <c r="E16" s="7"/>
      <c r="H16" s="17"/>
      <c r="I16" s="7">
        <f>SUM(I10:I15)</f>
        <v>12</v>
      </c>
      <c r="J16" s="18">
        <f>SUM(J10:J15)</f>
        <v>94531</v>
      </c>
      <c r="L16" s="7"/>
      <c r="M16" s="1"/>
    </row>
    <row r="17" spans="1:10" ht="12.75">
      <c r="A17" s="7">
        <v>8</v>
      </c>
      <c r="B17" t="s">
        <v>78</v>
      </c>
      <c r="C17" t="s">
        <v>44</v>
      </c>
      <c r="D17" s="40">
        <v>6185</v>
      </c>
      <c r="H17" s="17"/>
      <c r="I17" s="7"/>
      <c r="J17" s="18"/>
    </row>
    <row r="18" spans="1:4" ht="12.75">
      <c r="A18" s="7">
        <v>9</v>
      </c>
      <c r="B18" t="s">
        <v>251</v>
      </c>
      <c r="C18" t="s">
        <v>267</v>
      </c>
      <c r="D18" s="40">
        <v>6025</v>
      </c>
    </row>
    <row r="19" spans="1:4" ht="12.75">
      <c r="A19" s="7">
        <v>10</v>
      </c>
      <c r="B19" t="s">
        <v>572</v>
      </c>
      <c r="C19" t="s">
        <v>569</v>
      </c>
      <c r="D19" s="40">
        <v>5373</v>
      </c>
    </row>
    <row r="20" spans="1:4" ht="12.75">
      <c r="A20" s="7">
        <v>11</v>
      </c>
      <c r="B20" t="s">
        <v>323</v>
      </c>
      <c r="C20" t="s">
        <v>227</v>
      </c>
      <c r="D20" s="40">
        <v>5127</v>
      </c>
    </row>
    <row r="21" spans="1:4" ht="12.75">
      <c r="A21" s="7">
        <v>12</v>
      </c>
      <c r="B21" t="s">
        <v>538</v>
      </c>
      <c r="C21" t="s">
        <v>44</v>
      </c>
      <c r="D21" s="40">
        <v>5034</v>
      </c>
    </row>
    <row r="22" ht="12.75">
      <c r="D22" s="40">
        <f>SUM(D10:D21)</f>
        <v>94531</v>
      </c>
    </row>
  </sheetData>
  <sheetProtection selectLockedCells="1" selectUnlockedCells="1"/>
  <mergeCells count="5">
    <mergeCell ref="B1:C1"/>
    <mergeCell ref="H2:J2"/>
    <mergeCell ref="H3:J3"/>
    <mergeCell ref="H4:J4"/>
    <mergeCell ref="H5:J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F2" sqref="F2"/>
    </sheetView>
  </sheetViews>
  <sheetFormatPr defaultColWidth="8.00390625" defaultRowHeight="12.75"/>
  <cols>
    <col min="1" max="1" width="8.28125" style="0" customWidth="1"/>
    <col min="2" max="2" width="33.57421875" style="0" customWidth="1"/>
    <col min="3" max="3" width="16.140625" style="0" customWidth="1"/>
    <col min="4" max="4" width="7.57421875" style="1" customWidth="1"/>
    <col min="5" max="5" width="7.7109375" style="0" customWidth="1"/>
    <col min="6" max="6" width="11.57421875" style="0" customWidth="1"/>
    <col min="7" max="7" width="16.57421875" style="0" customWidth="1"/>
    <col min="8" max="8" width="9.57421875" style="0" customWidth="1"/>
    <col min="9" max="9" width="6.421875" style="0" customWidth="1"/>
    <col min="10" max="10" width="8.00390625" style="0" customWidth="1"/>
    <col min="11" max="11" width="9.140625" style="0" customWidth="1"/>
    <col min="12" max="12" width="14.28125" style="0" customWidth="1"/>
    <col min="13" max="16384" width="9.140625" style="0" customWidth="1"/>
  </cols>
  <sheetData>
    <row r="1" spans="1:3" ht="21" customHeight="1">
      <c r="A1" s="2">
        <v>34</v>
      </c>
      <c r="B1" s="42" t="s">
        <v>573</v>
      </c>
      <c r="C1" s="42"/>
    </row>
    <row r="2" spans="1:10" ht="12.75" customHeight="1">
      <c r="A2" s="4"/>
      <c r="B2" t="s">
        <v>479</v>
      </c>
      <c r="C2" s="5" t="s">
        <v>2</v>
      </c>
      <c r="D2" s="6">
        <v>7</v>
      </c>
      <c r="F2" s="43" t="s">
        <v>557</v>
      </c>
      <c r="H2" s="36"/>
      <c r="I2" s="36"/>
      <c r="J2" s="36"/>
    </row>
    <row r="3" spans="1:10" ht="14.25">
      <c r="A3" s="8"/>
      <c r="B3" t="s">
        <v>260</v>
      </c>
      <c r="C3" s="5" t="s">
        <v>6</v>
      </c>
      <c r="D3" s="6">
        <v>11</v>
      </c>
      <c r="F3" s="43" t="s">
        <v>559</v>
      </c>
      <c r="H3" s="36"/>
      <c r="I3" s="36"/>
      <c r="J3" s="36"/>
    </row>
    <row r="4" spans="1:10" ht="14.25">
      <c r="A4" s="8"/>
      <c r="C4" s="9" t="s">
        <v>11</v>
      </c>
      <c r="D4" s="6" t="s">
        <v>574</v>
      </c>
      <c r="F4" s="43" t="s">
        <v>561</v>
      </c>
      <c r="H4" s="36"/>
      <c r="I4" s="36"/>
      <c r="J4" s="36"/>
    </row>
    <row r="5" spans="1:10" ht="14.25">
      <c r="A5" s="8"/>
      <c r="C5" s="9" t="s">
        <v>14</v>
      </c>
      <c r="D5" s="6">
        <v>5</v>
      </c>
      <c r="F5" s="43" t="s">
        <v>562</v>
      </c>
      <c r="H5" s="36"/>
      <c r="I5" s="36"/>
      <c r="J5" s="36"/>
    </row>
    <row r="6" spans="1:9" ht="14.25">
      <c r="A6" s="8"/>
      <c r="C6" s="9"/>
      <c r="D6" s="6"/>
      <c r="F6" s="43" t="s">
        <v>565</v>
      </c>
      <c r="H6" s="36"/>
      <c r="I6" s="26"/>
    </row>
    <row r="7" spans="1:9" ht="12.75">
      <c r="A7" s="8"/>
      <c r="C7" s="9"/>
      <c r="D7" s="6"/>
      <c r="F7" s="7"/>
      <c r="H7" s="36"/>
      <c r="I7" s="26"/>
    </row>
    <row r="8" ht="12.75">
      <c r="D8"/>
    </row>
    <row r="9" spans="1:10" ht="12.75">
      <c r="A9" s="3" t="s">
        <v>21</v>
      </c>
      <c r="B9" s="3" t="s">
        <v>22</v>
      </c>
      <c r="C9" s="11" t="s">
        <v>23</v>
      </c>
      <c r="D9" s="2" t="s">
        <v>24</v>
      </c>
      <c r="E9" s="7">
        <v>2011</v>
      </c>
      <c r="F9" s="12" t="s">
        <v>25</v>
      </c>
      <c r="G9" s="11" t="s">
        <v>23</v>
      </c>
      <c r="H9" s="2" t="s">
        <v>26</v>
      </c>
      <c r="I9" s="2" t="s">
        <v>27</v>
      </c>
      <c r="J9" s="13" t="s">
        <v>28</v>
      </c>
    </row>
    <row r="10" spans="1:13" ht="12.75">
      <c r="A10" s="14">
        <v>1</v>
      </c>
      <c r="B10" s="15" t="s">
        <v>449</v>
      </c>
      <c r="C10" s="16" t="s">
        <v>88</v>
      </c>
      <c r="D10" s="41">
        <v>8756</v>
      </c>
      <c r="E10" s="7"/>
      <c r="F10" s="7">
        <v>1</v>
      </c>
      <c r="G10" s="9" t="s">
        <v>88</v>
      </c>
      <c r="H10" s="17">
        <f aca="true" t="shared" si="0" ref="H10:H14">J10/I10/$D$3</f>
        <v>796</v>
      </c>
      <c r="I10" s="7">
        <f aca="true" t="shared" si="1" ref="I10:I14">COUNTIF($C$10:$D$16,G10)</f>
        <v>1</v>
      </c>
      <c r="J10" s="18">
        <f aca="true" t="shared" si="2" ref="J10:J14">SUMIF($C$10:$D$16,G10,$D$10:$D$16)</f>
        <v>8756</v>
      </c>
      <c r="M10" s="1"/>
    </row>
    <row r="11" spans="1:13" ht="12.75">
      <c r="A11" s="19">
        <v>2</v>
      </c>
      <c r="B11" s="20" t="s">
        <v>553</v>
      </c>
      <c r="C11" s="21" t="s">
        <v>267</v>
      </c>
      <c r="D11" s="41">
        <v>7435</v>
      </c>
      <c r="E11" s="7" t="s">
        <v>575</v>
      </c>
      <c r="F11" s="7">
        <v>2</v>
      </c>
      <c r="G11" s="34" t="s">
        <v>267</v>
      </c>
      <c r="H11" s="17">
        <f t="shared" si="0"/>
        <v>675.9090909090909</v>
      </c>
      <c r="I11" s="7">
        <f t="shared" si="1"/>
        <v>1</v>
      </c>
      <c r="J11" s="18">
        <f t="shared" si="2"/>
        <v>7435</v>
      </c>
      <c r="M11" s="1"/>
    </row>
    <row r="12" spans="1:13" ht="12.75">
      <c r="A12" s="23">
        <v>3</v>
      </c>
      <c r="B12" s="24" t="s">
        <v>194</v>
      </c>
      <c r="C12" s="25" t="s">
        <v>212</v>
      </c>
      <c r="D12" s="41">
        <v>7151</v>
      </c>
      <c r="E12" s="7" t="s">
        <v>493</v>
      </c>
      <c r="F12" s="7">
        <v>3</v>
      </c>
      <c r="G12" s="34" t="s">
        <v>212</v>
      </c>
      <c r="H12" s="17">
        <f t="shared" si="0"/>
        <v>626.3181818181819</v>
      </c>
      <c r="I12" s="7">
        <f t="shared" si="1"/>
        <v>2</v>
      </c>
      <c r="J12" s="18">
        <f t="shared" si="2"/>
        <v>13779</v>
      </c>
      <c r="M12" s="1"/>
    </row>
    <row r="13" spans="1:13" ht="12.75">
      <c r="A13" s="7">
        <v>4</v>
      </c>
      <c r="B13" s="33" t="s">
        <v>76</v>
      </c>
      <c r="C13" s="34" t="s">
        <v>212</v>
      </c>
      <c r="D13" s="41">
        <v>6628</v>
      </c>
      <c r="E13" s="7"/>
      <c r="F13" s="7">
        <v>4</v>
      </c>
      <c r="G13" s="9" t="s">
        <v>44</v>
      </c>
      <c r="H13" s="17">
        <f t="shared" si="0"/>
        <v>339.6363636363636</v>
      </c>
      <c r="I13" s="7">
        <f t="shared" si="1"/>
        <v>2</v>
      </c>
      <c r="J13" s="18">
        <f t="shared" si="2"/>
        <v>7472</v>
      </c>
      <c r="L13" s="7"/>
      <c r="M13" s="1"/>
    </row>
    <row r="14" spans="1:13" ht="12.75">
      <c r="A14" s="7">
        <v>5</v>
      </c>
      <c r="B14" s="33" t="s">
        <v>570</v>
      </c>
      <c r="C14" s="34" t="s">
        <v>44</v>
      </c>
      <c r="D14" s="41">
        <v>4697</v>
      </c>
      <c r="E14" s="7" t="s">
        <v>576</v>
      </c>
      <c r="F14" s="7">
        <v>5</v>
      </c>
      <c r="G14" t="s">
        <v>471</v>
      </c>
      <c r="H14" s="17">
        <f t="shared" si="0"/>
        <v>299</v>
      </c>
      <c r="I14" s="7">
        <f t="shared" si="1"/>
        <v>1</v>
      </c>
      <c r="J14" s="18">
        <f t="shared" si="2"/>
        <v>3289</v>
      </c>
      <c r="L14" s="7"/>
      <c r="M14" s="1"/>
    </row>
    <row r="15" spans="1:13" ht="12.75">
      <c r="A15" s="7">
        <v>6</v>
      </c>
      <c r="B15" s="33" t="s">
        <v>577</v>
      </c>
      <c r="C15" s="34" t="s">
        <v>471</v>
      </c>
      <c r="D15" s="41">
        <v>3289</v>
      </c>
      <c r="E15" s="7"/>
      <c r="H15" s="17"/>
      <c r="I15" s="7">
        <f>SUM(I10:I14)</f>
        <v>7</v>
      </c>
      <c r="J15" s="18">
        <f>SUM(J10:J14)</f>
        <v>40731</v>
      </c>
      <c r="L15" s="7"/>
      <c r="M15" s="1"/>
    </row>
    <row r="16" spans="1:13" ht="12.75">
      <c r="A16" s="7">
        <v>7</v>
      </c>
      <c r="B16" s="33" t="s">
        <v>538</v>
      </c>
      <c r="C16" s="34" t="s">
        <v>44</v>
      </c>
      <c r="D16" s="41">
        <v>2775</v>
      </c>
      <c r="E16" s="7"/>
      <c r="L16" s="7"/>
      <c r="M16" s="1"/>
    </row>
    <row r="17" ht="12.75">
      <c r="D17" s="40">
        <f>SUM(D10:D16)</f>
        <v>40731</v>
      </c>
    </row>
    <row r="18" spans="2:5" ht="12.75">
      <c r="B18" t="s">
        <v>572</v>
      </c>
      <c r="D18" s="40"/>
      <c r="E18" t="s">
        <v>578</v>
      </c>
    </row>
  </sheetData>
  <sheetProtection selectLockedCells="1" selectUnlockedCells="1"/>
  <mergeCells count="5">
    <mergeCell ref="B1:C1"/>
    <mergeCell ref="H2:J2"/>
    <mergeCell ref="H3:J3"/>
    <mergeCell ref="H4:J4"/>
    <mergeCell ref="H5:J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F2" sqref="F2"/>
    </sheetView>
  </sheetViews>
  <sheetFormatPr defaultColWidth="8.00390625" defaultRowHeight="12.75"/>
  <cols>
    <col min="1" max="1" width="8.28125" style="0" customWidth="1"/>
    <col min="2" max="2" width="33.57421875" style="0" customWidth="1"/>
    <col min="3" max="3" width="16.140625" style="0" customWidth="1"/>
    <col min="4" max="4" width="7.57421875" style="1" customWidth="1"/>
    <col min="5" max="5" width="7.7109375" style="0" customWidth="1"/>
    <col min="6" max="6" width="11.57421875" style="0" customWidth="1"/>
    <col min="7" max="7" width="16.57421875" style="0" customWidth="1"/>
    <col min="8" max="8" width="9.57421875" style="0" customWidth="1"/>
    <col min="9" max="9" width="6.421875" style="0" customWidth="1"/>
    <col min="10" max="10" width="8.00390625" style="0" customWidth="1"/>
    <col min="11" max="11" width="9.140625" style="0" customWidth="1"/>
    <col min="12" max="12" width="14.28125" style="0" customWidth="1"/>
    <col min="13" max="16384" width="9.140625" style="0" customWidth="1"/>
  </cols>
  <sheetData>
    <row r="1" spans="1:3" ht="21" customHeight="1">
      <c r="A1" s="2">
        <v>35</v>
      </c>
      <c r="B1" s="42" t="s">
        <v>579</v>
      </c>
      <c r="C1" s="42"/>
    </row>
    <row r="2" spans="1:10" ht="12.75" customHeight="1">
      <c r="A2" s="4"/>
      <c r="B2" t="s">
        <v>540</v>
      </c>
      <c r="C2" s="5" t="s">
        <v>2</v>
      </c>
      <c r="D2" s="6">
        <v>7</v>
      </c>
      <c r="F2" s="43" t="s">
        <v>557</v>
      </c>
      <c r="H2" s="36"/>
      <c r="I2" s="36"/>
      <c r="J2" s="36"/>
    </row>
    <row r="3" spans="1:10" ht="14.25">
      <c r="A3" s="8"/>
      <c r="B3" t="s">
        <v>138</v>
      </c>
      <c r="C3" s="5" t="s">
        <v>6</v>
      </c>
      <c r="D3" s="6">
        <v>4</v>
      </c>
      <c r="F3" s="43" t="s">
        <v>559</v>
      </c>
      <c r="H3" s="36"/>
      <c r="I3" s="36"/>
      <c r="J3" s="36"/>
    </row>
    <row r="4" spans="1:10" ht="14.25">
      <c r="A4" s="8"/>
      <c r="C4" s="9" t="s">
        <v>11</v>
      </c>
      <c r="D4" s="6">
        <v>2</v>
      </c>
      <c r="F4" s="43" t="s">
        <v>561</v>
      </c>
      <c r="H4" s="36"/>
      <c r="I4" s="36"/>
      <c r="J4" s="36"/>
    </row>
    <row r="5" spans="1:10" ht="14.25">
      <c r="A5" s="8"/>
      <c r="C5" s="9" t="s">
        <v>14</v>
      </c>
      <c r="D5" s="6">
        <v>6</v>
      </c>
      <c r="F5" s="43" t="s">
        <v>562</v>
      </c>
      <c r="H5" s="36"/>
      <c r="I5" s="36"/>
      <c r="J5" s="36"/>
    </row>
    <row r="6" spans="1:9" ht="14.25">
      <c r="A6" s="8"/>
      <c r="C6" s="9"/>
      <c r="D6" s="6"/>
      <c r="F6" s="43" t="s">
        <v>565</v>
      </c>
      <c r="H6" s="36"/>
      <c r="I6" s="26"/>
    </row>
    <row r="7" ht="12.75">
      <c r="D7"/>
    </row>
    <row r="8" spans="1:10" ht="12.75">
      <c r="A8" s="3" t="s">
        <v>21</v>
      </c>
      <c r="B8" s="3" t="s">
        <v>22</v>
      </c>
      <c r="C8" s="11" t="s">
        <v>23</v>
      </c>
      <c r="D8" s="2" t="s">
        <v>24</v>
      </c>
      <c r="E8" s="7">
        <v>2012</v>
      </c>
      <c r="F8" s="12" t="s">
        <v>25</v>
      </c>
      <c r="G8" s="11" t="s">
        <v>23</v>
      </c>
      <c r="H8" s="2" t="s">
        <v>26</v>
      </c>
      <c r="I8" s="2" t="s">
        <v>27</v>
      </c>
      <c r="J8" s="13" t="s">
        <v>28</v>
      </c>
    </row>
    <row r="9" spans="1:13" ht="12.75">
      <c r="A9" s="14">
        <v>1</v>
      </c>
      <c r="B9" s="15" t="s">
        <v>449</v>
      </c>
      <c r="C9" s="16" t="s">
        <v>88</v>
      </c>
      <c r="D9" s="10">
        <v>3410</v>
      </c>
      <c r="E9" s="7"/>
      <c r="F9" s="7">
        <v>1</v>
      </c>
      <c r="G9" s="9" t="s">
        <v>88</v>
      </c>
      <c r="H9" s="17">
        <f aca="true" t="shared" si="0" ref="H9:H14">J9/I9/$D$3</f>
        <v>852.5</v>
      </c>
      <c r="I9" s="7">
        <f aca="true" t="shared" si="1" ref="I9:I14">COUNTIF($C$9:$D$15,G9)</f>
        <v>1</v>
      </c>
      <c r="J9" s="18">
        <f aca="true" t="shared" si="2" ref="J9:J14">SUMIF($C$9:$D$15,G9,$D$9:$D$15)</f>
        <v>3410</v>
      </c>
      <c r="M9" s="1"/>
    </row>
    <row r="10" spans="1:13" ht="12.75">
      <c r="A10" s="19">
        <v>2</v>
      </c>
      <c r="B10" s="20" t="s">
        <v>253</v>
      </c>
      <c r="C10" s="21" t="s">
        <v>44</v>
      </c>
      <c r="D10" s="10">
        <v>3406</v>
      </c>
      <c r="E10" s="7"/>
      <c r="F10" s="7">
        <v>2</v>
      </c>
      <c r="G10" s="9" t="s">
        <v>44</v>
      </c>
      <c r="H10" s="17">
        <f t="shared" si="0"/>
        <v>851.5</v>
      </c>
      <c r="I10" s="7">
        <f t="shared" si="1"/>
        <v>1</v>
      </c>
      <c r="J10" s="18">
        <f t="shared" si="2"/>
        <v>3406</v>
      </c>
      <c r="M10" s="1"/>
    </row>
    <row r="11" spans="1:13" ht="12.75">
      <c r="A11" s="23">
        <v>3</v>
      </c>
      <c r="B11" s="24" t="s">
        <v>76</v>
      </c>
      <c r="C11" s="25" t="s">
        <v>212</v>
      </c>
      <c r="D11" s="10">
        <v>2656</v>
      </c>
      <c r="E11" s="7"/>
      <c r="F11" s="7">
        <v>3</v>
      </c>
      <c r="G11" s="34" t="s">
        <v>212</v>
      </c>
      <c r="H11" s="17">
        <f t="shared" si="0"/>
        <v>647.875</v>
      </c>
      <c r="I11" s="7">
        <f t="shared" si="1"/>
        <v>2</v>
      </c>
      <c r="J11" s="18">
        <f t="shared" si="2"/>
        <v>5183</v>
      </c>
      <c r="M11" s="1"/>
    </row>
    <row r="12" spans="1:13" ht="12.75">
      <c r="A12" s="7">
        <v>4</v>
      </c>
      <c r="B12" s="33" t="s">
        <v>194</v>
      </c>
      <c r="C12" s="34" t="s">
        <v>212</v>
      </c>
      <c r="D12" s="10">
        <v>2527</v>
      </c>
      <c r="E12" s="7" t="s">
        <v>131</v>
      </c>
      <c r="F12" s="7">
        <v>4</v>
      </c>
      <c r="G12" s="34" t="s">
        <v>267</v>
      </c>
      <c r="H12" s="17">
        <f t="shared" si="0"/>
        <v>539</v>
      </c>
      <c r="I12" s="7">
        <f t="shared" si="1"/>
        <v>1</v>
      </c>
      <c r="J12" s="18">
        <f t="shared" si="2"/>
        <v>2156</v>
      </c>
      <c r="L12" s="7"/>
      <c r="M12" s="1"/>
    </row>
    <row r="13" spans="1:13" ht="12.75">
      <c r="A13" s="7">
        <v>5</v>
      </c>
      <c r="B13" s="33" t="s">
        <v>553</v>
      </c>
      <c r="C13" s="34" t="s">
        <v>267</v>
      </c>
      <c r="D13" s="10">
        <v>2156</v>
      </c>
      <c r="E13" s="7" t="s">
        <v>580</v>
      </c>
      <c r="F13" s="7">
        <v>5</v>
      </c>
      <c r="G13" s="34" t="s">
        <v>581</v>
      </c>
      <c r="H13" s="17">
        <f t="shared" si="0"/>
        <v>366.75</v>
      </c>
      <c r="I13" s="7">
        <f t="shared" si="1"/>
        <v>1</v>
      </c>
      <c r="J13" s="18">
        <f t="shared" si="2"/>
        <v>1467</v>
      </c>
      <c r="L13" s="7"/>
      <c r="M13" s="1"/>
    </row>
    <row r="14" spans="1:13" ht="12.75">
      <c r="A14" s="7">
        <v>6</v>
      </c>
      <c r="B14" s="33" t="s">
        <v>582</v>
      </c>
      <c r="C14" s="34" t="s">
        <v>581</v>
      </c>
      <c r="D14" s="10">
        <v>1467</v>
      </c>
      <c r="E14" s="7"/>
      <c r="F14" s="7">
        <v>6</v>
      </c>
      <c r="G14" s="34" t="s">
        <v>227</v>
      </c>
      <c r="H14" s="17">
        <f t="shared" si="0"/>
        <v>276.5</v>
      </c>
      <c r="I14" s="7">
        <f t="shared" si="1"/>
        <v>1</v>
      </c>
      <c r="J14" s="18">
        <f t="shared" si="2"/>
        <v>1106</v>
      </c>
      <c r="L14" s="7"/>
      <c r="M14" s="1"/>
    </row>
    <row r="15" spans="1:13" ht="12.75">
      <c r="A15" s="7">
        <v>7</v>
      </c>
      <c r="B15" s="33" t="s">
        <v>583</v>
      </c>
      <c r="C15" s="34" t="s">
        <v>227</v>
      </c>
      <c r="D15" s="10">
        <v>1106</v>
      </c>
      <c r="E15" s="7"/>
      <c r="I15" s="6">
        <f>SUM(I9:I14)</f>
        <v>7</v>
      </c>
      <c r="J15" s="18">
        <f>SUM(J9:J14)</f>
        <v>16728</v>
      </c>
      <c r="L15" s="7"/>
      <c r="M15" s="1"/>
    </row>
    <row r="16" ht="12.75">
      <c r="D16" s="40">
        <f>SUM(D9:D15)</f>
        <v>16728</v>
      </c>
    </row>
  </sheetData>
  <sheetProtection selectLockedCells="1" selectUnlockedCells="1"/>
  <mergeCells count="5">
    <mergeCell ref="B1:C1"/>
    <mergeCell ref="H2:J2"/>
    <mergeCell ref="H3:J3"/>
    <mergeCell ref="H4:J4"/>
    <mergeCell ref="H5:J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C9" sqref="C9"/>
    </sheetView>
  </sheetViews>
  <sheetFormatPr defaultColWidth="8.00390625" defaultRowHeight="12.75"/>
  <cols>
    <col min="1" max="1" width="8.28125" style="0" customWidth="1"/>
    <col min="2" max="2" width="33.57421875" style="0" customWidth="1"/>
    <col min="3" max="3" width="16.140625" style="0" customWidth="1"/>
    <col min="4" max="4" width="7.57421875" style="1" customWidth="1"/>
    <col min="5" max="5" width="7.7109375" style="0" customWidth="1"/>
    <col min="6" max="6" width="11.57421875" style="0" customWidth="1"/>
    <col min="7" max="7" width="16.57421875" style="0" customWidth="1"/>
    <col min="8" max="8" width="9.57421875" style="0" customWidth="1"/>
    <col min="9" max="9" width="6.421875" style="0" customWidth="1"/>
    <col min="10" max="10" width="8.00390625" style="0" customWidth="1"/>
    <col min="11" max="11" width="9.140625" style="0" customWidth="1"/>
    <col min="12" max="12" width="14.28125" style="0" customWidth="1"/>
    <col min="13" max="16384" width="9.140625" style="0" customWidth="1"/>
  </cols>
  <sheetData>
    <row r="1" spans="1:3" ht="21" customHeight="1">
      <c r="A1" s="2">
        <v>36</v>
      </c>
      <c r="B1" s="42" t="s">
        <v>584</v>
      </c>
      <c r="C1" s="42"/>
    </row>
    <row r="2" spans="1:10" ht="12.75" customHeight="1">
      <c r="A2" s="4"/>
      <c r="B2" t="s">
        <v>149</v>
      </c>
      <c r="C2" s="5" t="s">
        <v>2</v>
      </c>
      <c r="D2" s="6">
        <v>9</v>
      </c>
      <c r="F2" s="7" t="s">
        <v>585</v>
      </c>
      <c r="G2" t="s">
        <v>276</v>
      </c>
      <c r="H2" s="36" t="s">
        <v>586</v>
      </c>
      <c r="I2" s="36"/>
      <c r="J2" s="36"/>
    </row>
    <row r="3" spans="1:10" ht="12.75">
      <c r="A3" s="8"/>
      <c r="B3" t="s">
        <v>138</v>
      </c>
      <c r="C3" s="5" t="s">
        <v>6</v>
      </c>
      <c r="D3" s="6">
        <v>15</v>
      </c>
      <c r="F3" s="7" t="s">
        <v>587</v>
      </c>
      <c r="G3" t="s">
        <v>526</v>
      </c>
      <c r="H3" s="36" t="s">
        <v>588</v>
      </c>
      <c r="I3" s="36"/>
      <c r="J3" s="36"/>
    </row>
    <row r="4" spans="1:11" ht="12.75">
      <c r="A4" s="8"/>
      <c r="C4" s="9" t="s">
        <v>11</v>
      </c>
      <c r="D4" s="6">
        <v>4</v>
      </c>
      <c r="F4" s="7" t="s">
        <v>589</v>
      </c>
      <c r="G4" t="s">
        <v>211</v>
      </c>
      <c r="H4" s="36" t="s">
        <v>590</v>
      </c>
      <c r="I4" s="36"/>
      <c r="J4" s="36"/>
      <c r="K4" s="26"/>
    </row>
    <row r="5" spans="1:10" ht="12.75">
      <c r="A5" s="8"/>
      <c r="C5" s="9" t="s">
        <v>14</v>
      </c>
      <c r="D5" s="6">
        <v>7</v>
      </c>
      <c r="F5" s="7" t="s">
        <v>591</v>
      </c>
      <c r="G5" t="s">
        <v>457</v>
      </c>
      <c r="H5" s="36" t="s">
        <v>592</v>
      </c>
      <c r="I5" s="36"/>
      <c r="J5" s="36"/>
    </row>
    <row r="6" spans="1:9" ht="12.75">
      <c r="A6" s="8"/>
      <c r="C6" s="9"/>
      <c r="D6" s="6"/>
      <c r="F6" s="7"/>
      <c r="H6" s="36"/>
      <c r="I6" s="26"/>
    </row>
    <row r="7" ht="12.75">
      <c r="D7"/>
    </row>
    <row r="8" spans="1:10" ht="12.75">
      <c r="A8" s="3" t="s">
        <v>21</v>
      </c>
      <c r="B8" s="3" t="s">
        <v>22</v>
      </c>
      <c r="C8" s="11" t="s">
        <v>23</v>
      </c>
      <c r="D8" s="2" t="s">
        <v>24</v>
      </c>
      <c r="E8" s="7">
        <v>2013</v>
      </c>
      <c r="F8" s="12" t="s">
        <v>25</v>
      </c>
      <c r="G8" s="11" t="s">
        <v>23</v>
      </c>
      <c r="H8" s="2" t="s">
        <v>26</v>
      </c>
      <c r="I8" s="2" t="s">
        <v>27</v>
      </c>
      <c r="J8" s="13" t="s">
        <v>28</v>
      </c>
    </row>
    <row r="9" spans="1:13" ht="12.75">
      <c r="A9" s="14">
        <v>1</v>
      </c>
      <c r="B9" s="15" t="s">
        <v>449</v>
      </c>
      <c r="C9" s="16" t="s">
        <v>88</v>
      </c>
      <c r="D9" s="10">
        <v>11887</v>
      </c>
      <c r="E9" s="7" t="s">
        <v>593</v>
      </c>
      <c r="F9" s="7">
        <v>1</v>
      </c>
      <c r="G9" s="9" t="s">
        <v>88</v>
      </c>
      <c r="H9" s="17">
        <f aca="true" t="shared" si="0" ref="H9:H15">J9/I9/$D$3</f>
        <v>792.4666666666667</v>
      </c>
      <c r="I9" s="7">
        <f aca="true" t="shared" si="1" ref="I9:I15">COUNTIF($C$9:$D$17,G9)</f>
        <v>1</v>
      </c>
      <c r="J9" s="18">
        <f aca="true" t="shared" si="2" ref="J9:J15">SUMIF($C$9:$D$17,G9,$D$9:$D$17)</f>
        <v>11887</v>
      </c>
      <c r="M9" s="1"/>
    </row>
    <row r="10" spans="1:13" ht="12.75">
      <c r="A10" s="19">
        <v>2</v>
      </c>
      <c r="B10" s="20" t="s">
        <v>553</v>
      </c>
      <c r="C10" s="21" t="s">
        <v>267</v>
      </c>
      <c r="D10" s="10">
        <v>10575</v>
      </c>
      <c r="E10" s="7"/>
      <c r="F10" s="7">
        <v>2</v>
      </c>
      <c r="G10" s="9" t="s">
        <v>44</v>
      </c>
      <c r="H10" s="17">
        <f t="shared" si="0"/>
        <v>576.9333333333333</v>
      </c>
      <c r="I10" s="7">
        <f t="shared" si="1"/>
        <v>2</v>
      </c>
      <c r="J10" s="18">
        <f t="shared" si="2"/>
        <v>17308</v>
      </c>
      <c r="M10" s="1"/>
    </row>
    <row r="11" spans="1:13" ht="12.75">
      <c r="A11" s="23">
        <v>3</v>
      </c>
      <c r="B11" s="24" t="s">
        <v>194</v>
      </c>
      <c r="C11" s="25" t="s">
        <v>212</v>
      </c>
      <c r="D11" s="10">
        <v>10331</v>
      </c>
      <c r="E11" s="7" t="s">
        <v>285</v>
      </c>
      <c r="F11" s="7">
        <v>3</v>
      </c>
      <c r="G11" s="34" t="s">
        <v>212</v>
      </c>
      <c r="H11" s="17">
        <f t="shared" si="0"/>
        <v>520.6666666666666</v>
      </c>
      <c r="I11" s="7">
        <f t="shared" si="1"/>
        <v>2</v>
      </c>
      <c r="J11" s="18">
        <f t="shared" si="2"/>
        <v>15620</v>
      </c>
      <c r="M11" s="1"/>
    </row>
    <row r="12" spans="1:13" ht="12.75">
      <c r="A12" s="7">
        <v>4</v>
      </c>
      <c r="B12" s="33" t="s">
        <v>570</v>
      </c>
      <c r="C12" s="34" t="s">
        <v>44</v>
      </c>
      <c r="D12" s="10">
        <v>8890</v>
      </c>
      <c r="E12" s="7"/>
      <c r="F12" s="7">
        <v>4</v>
      </c>
      <c r="G12" s="34" t="s">
        <v>267</v>
      </c>
      <c r="H12" s="17">
        <f t="shared" si="0"/>
        <v>705</v>
      </c>
      <c r="I12" s="7">
        <f t="shared" si="1"/>
        <v>1</v>
      </c>
      <c r="J12" s="18">
        <f t="shared" si="2"/>
        <v>10575</v>
      </c>
      <c r="L12" s="7"/>
      <c r="M12" s="1"/>
    </row>
    <row r="13" spans="1:13" ht="12.75">
      <c r="A13" s="7">
        <v>5</v>
      </c>
      <c r="B13" s="33" t="s">
        <v>594</v>
      </c>
      <c r="C13" s="34" t="s">
        <v>44</v>
      </c>
      <c r="D13" s="10">
        <v>8418</v>
      </c>
      <c r="E13" s="7" t="s">
        <v>322</v>
      </c>
      <c r="F13" s="7">
        <v>5</v>
      </c>
      <c r="G13" s="34" t="s">
        <v>581</v>
      </c>
      <c r="H13" s="17">
        <f t="shared" si="0"/>
        <v>538.4</v>
      </c>
      <c r="I13" s="7">
        <f t="shared" si="1"/>
        <v>1</v>
      </c>
      <c r="J13" s="18">
        <f t="shared" si="2"/>
        <v>8076</v>
      </c>
      <c r="L13" s="7"/>
      <c r="M13" s="1"/>
    </row>
    <row r="14" spans="1:13" ht="12.75">
      <c r="A14" s="7">
        <v>6</v>
      </c>
      <c r="B14" s="33" t="s">
        <v>582</v>
      </c>
      <c r="C14" s="34" t="s">
        <v>581</v>
      </c>
      <c r="D14" s="10">
        <v>8076</v>
      </c>
      <c r="E14" s="7"/>
      <c r="F14" s="7">
        <v>6</v>
      </c>
      <c r="G14" s="34" t="s">
        <v>227</v>
      </c>
      <c r="H14" s="17">
        <f t="shared" si="0"/>
        <v>259.3333333333333</v>
      </c>
      <c r="I14" s="7">
        <f t="shared" si="1"/>
        <v>1</v>
      </c>
      <c r="J14" s="18">
        <f t="shared" si="2"/>
        <v>3890</v>
      </c>
      <c r="L14" s="7"/>
      <c r="M14" s="1"/>
    </row>
    <row r="15" spans="1:13" ht="12.75">
      <c r="A15" s="7">
        <v>7</v>
      </c>
      <c r="B15" s="33" t="s">
        <v>76</v>
      </c>
      <c r="C15" s="34" t="s">
        <v>212</v>
      </c>
      <c r="D15" s="10">
        <v>5289</v>
      </c>
      <c r="E15" s="7"/>
      <c r="F15" s="6">
        <v>7</v>
      </c>
      <c r="G15" t="s">
        <v>569</v>
      </c>
      <c r="H15" s="17">
        <f t="shared" si="0"/>
        <v>229</v>
      </c>
      <c r="I15" s="7">
        <f t="shared" si="1"/>
        <v>1</v>
      </c>
      <c r="J15" s="18">
        <f t="shared" si="2"/>
        <v>3435</v>
      </c>
      <c r="L15" s="7"/>
      <c r="M15" s="1"/>
    </row>
    <row r="16" spans="1:10" ht="12.75">
      <c r="A16" s="7">
        <v>8</v>
      </c>
      <c r="B16" t="s">
        <v>583</v>
      </c>
      <c r="C16" t="s">
        <v>227</v>
      </c>
      <c r="D16" s="10">
        <v>3890</v>
      </c>
      <c r="I16" s="7">
        <f>SUM(I9:I15)</f>
        <v>9</v>
      </c>
      <c r="J16" s="18">
        <f>SUM(J9:J15)</f>
        <v>70791</v>
      </c>
    </row>
    <row r="17" spans="1:10" ht="12.75">
      <c r="A17" s="7">
        <v>9</v>
      </c>
      <c r="B17" t="s">
        <v>572</v>
      </c>
      <c r="C17" t="s">
        <v>569</v>
      </c>
      <c r="D17" s="10">
        <v>3435</v>
      </c>
      <c r="I17" s="7"/>
      <c r="J17" s="18"/>
    </row>
    <row r="18" ht="12.75">
      <c r="D18" s="40">
        <f>SUM(D9:D17)</f>
        <v>70791</v>
      </c>
    </row>
  </sheetData>
  <sheetProtection selectLockedCells="1" selectUnlockedCells="1"/>
  <mergeCells count="5">
    <mergeCell ref="B1:C1"/>
    <mergeCell ref="H2:J2"/>
    <mergeCell ref="H3:J3"/>
    <mergeCell ref="H4:J4"/>
    <mergeCell ref="H5:I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B18" sqref="B18"/>
    </sheetView>
  </sheetViews>
  <sheetFormatPr defaultColWidth="8.00390625" defaultRowHeight="12.75"/>
  <cols>
    <col min="1" max="1" width="8.28125" style="0" customWidth="1"/>
    <col min="2" max="2" width="33.57421875" style="0" customWidth="1"/>
    <col min="3" max="3" width="16.140625" style="0" customWidth="1"/>
    <col min="4" max="4" width="7.57421875" style="1" customWidth="1"/>
    <col min="5" max="5" width="8.8515625" style="0" customWidth="1"/>
    <col min="6" max="6" width="11.57421875" style="0" customWidth="1"/>
    <col min="7" max="7" width="16.57421875" style="0" customWidth="1"/>
    <col min="8" max="8" width="9.57421875" style="0" customWidth="1"/>
    <col min="9" max="9" width="6.421875" style="0" customWidth="1"/>
    <col min="10" max="10" width="8.00390625" style="0" customWidth="1"/>
    <col min="11" max="11" width="9.140625" style="0" customWidth="1"/>
    <col min="12" max="12" width="14.28125" style="0" customWidth="1"/>
    <col min="13" max="16384" width="9.140625" style="0" customWidth="1"/>
  </cols>
  <sheetData>
    <row r="1" spans="1:3" ht="21" customHeight="1">
      <c r="A1" s="2">
        <v>37</v>
      </c>
      <c r="B1" s="42" t="s">
        <v>595</v>
      </c>
      <c r="C1" s="42"/>
    </row>
    <row r="2" spans="1:10" ht="12.75" customHeight="1">
      <c r="A2" s="4"/>
      <c r="B2" t="s">
        <v>479</v>
      </c>
      <c r="C2" s="5" t="s">
        <v>2</v>
      </c>
      <c r="D2" s="6">
        <v>9</v>
      </c>
      <c r="F2" s="7" t="s">
        <v>596</v>
      </c>
      <c r="G2" t="s">
        <v>169</v>
      </c>
      <c r="H2" s="36" t="s">
        <v>265</v>
      </c>
      <c r="I2" s="36"/>
      <c r="J2" s="36"/>
    </row>
    <row r="3" spans="1:10" ht="12.75">
      <c r="A3" s="8"/>
      <c r="B3" t="s">
        <v>260</v>
      </c>
      <c r="C3" s="5" t="s">
        <v>6</v>
      </c>
      <c r="D3" s="6">
        <v>5</v>
      </c>
      <c r="F3" s="7" t="s">
        <v>597</v>
      </c>
      <c r="G3" t="s">
        <v>171</v>
      </c>
      <c r="H3" s="36" t="s">
        <v>598</v>
      </c>
      <c r="I3" s="36"/>
      <c r="J3" s="36"/>
    </row>
    <row r="4" spans="1:11" ht="12.75">
      <c r="A4" s="8"/>
      <c r="C4" s="9" t="s">
        <v>11</v>
      </c>
      <c r="D4" s="6">
        <v>2</v>
      </c>
      <c r="F4" s="7"/>
      <c r="H4" s="36"/>
      <c r="I4" s="36"/>
      <c r="J4" s="36"/>
      <c r="K4" s="26"/>
    </row>
    <row r="5" spans="1:10" ht="12.75">
      <c r="A5" s="8"/>
      <c r="C5" s="9" t="s">
        <v>14</v>
      </c>
      <c r="D5" s="6">
        <v>6</v>
      </c>
      <c r="F5" s="7"/>
      <c r="H5" s="36"/>
      <c r="I5" s="36"/>
      <c r="J5" s="36"/>
    </row>
    <row r="6" spans="1:9" ht="12.75">
      <c r="A6" s="8"/>
      <c r="C6" s="9"/>
      <c r="D6" s="6"/>
      <c r="F6" s="7"/>
      <c r="H6" s="36"/>
      <c r="I6" s="26"/>
    </row>
    <row r="7" ht="12.75">
      <c r="D7"/>
    </row>
    <row r="8" spans="1:10" ht="12.75">
      <c r="A8" s="3" t="s">
        <v>21</v>
      </c>
      <c r="B8" s="3" t="s">
        <v>22</v>
      </c>
      <c r="C8" s="11" t="s">
        <v>23</v>
      </c>
      <c r="D8" s="2" t="s">
        <v>24</v>
      </c>
      <c r="E8" s="7">
        <v>2014</v>
      </c>
      <c r="F8" s="12" t="s">
        <v>25</v>
      </c>
      <c r="G8" s="11" t="s">
        <v>23</v>
      </c>
      <c r="H8" s="2" t="s">
        <v>26</v>
      </c>
      <c r="I8" s="2" t="s">
        <v>27</v>
      </c>
      <c r="J8" s="13" t="s">
        <v>28</v>
      </c>
    </row>
    <row r="9" spans="1:13" ht="12.75">
      <c r="A9" s="14">
        <v>1</v>
      </c>
      <c r="B9" s="15" t="s">
        <v>194</v>
      </c>
      <c r="C9" s="16" t="s">
        <v>212</v>
      </c>
      <c r="D9" s="10">
        <v>3995</v>
      </c>
      <c r="E9" s="7" t="s">
        <v>599</v>
      </c>
      <c r="F9" s="7">
        <v>1</v>
      </c>
      <c r="G9" s="9" t="s">
        <v>88</v>
      </c>
      <c r="H9" s="17">
        <f aca="true" t="shared" si="0" ref="H9:H14">J9/I9/$D$3</f>
        <v>779.2</v>
      </c>
      <c r="I9" s="7">
        <f aca="true" t="shared" si="1" ref="I9:I14">COUNTIF($C$9:$D$17,G9)</f>
        <v>1</v>
      </c>
      <c r="J9" s="18">
        <f aca="true" t="shared" si="2" ref="J9:J14">SUMIF($C$9:$D$17,G9,$D$9:$D$17)</f>
        <v>3896</v>
      </c>
      <c r="M9" s="1"/>
    </row>
    <row r="10" spans="1:13" ht="12.75">
      <c r="A10" s="19">
        <v>2</v>
      </c>
      <c r="B10" s="20" t="s">
        <v>449</v>
      </c>
      <c r="C10" s="21" t="s">
        <v>88</v>
      </c>
      <c r="D10" s="10">
        <v>3896</v>
      </c>
      <c r="E10" s="7" t="s">
        <v>600</v>
      </c>
      <c r="F10" s="7">
        <v>2</v>
      </c>
      <c r="G10" s="34" t="s">
        <v>212</v>
      </c>
      <c r="H10" s="17">
        <f t="shared" si="0"/>
        <v>706.6</v>
      </c>
      <c r="I10" s="7">
        <f t="shared" si="1"/>
        <v>2</v>
      </c>
      <c r="J10" s="18">
        <f t="shared" si="2"/>
        <v>7066</v>
      </c>
      <c r="M10" s="1"/>
    </row>
    <row r="11" spans="1:13" ht="12.75">
      <c r="A11" s="23">
        <v>3</v>
      </c>
      <c r="B11" s="24" t="s">
        <v>594</v>
      </c>
      <c r="C11" s="25" t="s">
        <v>44</v>
      </c>
      <c r="D11" s="10">
        <v>3879</v>
      </c>
      <c r="E11" s="7" t="s">
        <v>601</v>
      </c>
      <c r="F11" s="7">
        <v>3</v>
      </c>
      <c r="G11" s="34" t="s">
        <v>267</v>
      </c>
      <c r="H11" s="17">
        <f t="shared" si="0"/>
        <v>661</v>
      </c>
      <c r="I11" s="7">
        <f t="shared" si="1"/>
        <v>1</v>
      </c>
      <c r="J11" s="18">
        <f t="shared" si="2"/>
        <v>3305</v>
      </c>
      <c r="M11" s="1"/>
    </row>
    <row r="12" spans="1:13" ht="12.75">
      <c r="A12" s="7">
        <v>4</v>
      </c>
      <c r="B12" s="33" t="s">
        <v>553</v>
      </c>
      <c r="C12" s="34" t="s">
        <v>267</v>
      </c>
      <c r="D12" s="10">
        <v>3305</v>
      </c>
      <c r="E12" s="7"/>
      <c r="F12" s="7">
        <v>4</v>
      </c>
      <c r="G12" s="9" t="s">
        <v>44</v>
      </c>
      <c r="H12" s="17">
        <f t="shared" si="0"/>
        <v>543.4</v>
      </c>
      <c r="I12" s="7">
        <f t="shared" si="1"/>
        <v>2</v>
      </c>
      <c r="J12" s="18">
        <f t="shared" si="2"/>
        <v>5434</v>
      </c>
      <c r="L12" s="7"/>
      <c r="M12" s="1"/>
    </row>
    <row r="13" spans="1:13" ht="12.75">
      <c r="A13" s="7">
        <v>5</v>
      </c>
      <c r="B13" s="33" t="s">
        <v>76</v>
      </c>
      <c r="C13" s="34" t="s">
        <v>212</v>
      </c>
      <c r="D13" s="10">
        <v>3071</v>
      </c>
      <c r="E13" s="7"/>
      <c r="F13" s="7">
        <v>5</v>
      </c>
      <c r="G13" t="s">
        <v>116</v>
      </c>
      <c r="H13" s="17">
        <f t="shared" si="0"/>
        <v>408</v>
      </c>
      <c r="I13" s="7">
        <f t="shared" si="1"/>
        <v>1</v>
      </c>
      <c r="J13" s="18">
        <f t="shared" si="2"/>
        <v>2040</v>
      </c>
      <c r="L13" s="7"/>
      <c r="M13" s="1"/>
    </row>
    <row r="14" spans="1:13" ht="12.75">
      <c r="A14" s="7">
        <v>6</v>
      </c>
      <c r="B14" s="33" t="s">
        <v>323</v>
      </c>
      <c r="C14" s="34" t="s">
        <v>227</v>
      </c>
      <c r="D14" s="10">
        <v>2094</v>
      </c>
      <c r="E14" s="7"/>
      <c r="F14" s="7">
        <v>6</v>
      </c>
      <c r="G14" s="34" t="s">
        <v>227</v>
      </c>
      <c r="H14" s="17">
        <f t="shared" si="0"/>
        <v>373.4</v>
      </c>
      <c r="I14" s="7">
        <f t="shared" si="1"/>
        <v>2</v>
      </c>
      <c r="J14" s="18">
        <f t="shared" si="2"/>
        <v>3734</v>
      </c>
      <c r="L14" s="7"/>
      <c r="M14" s="1"/>
    </row>
    <row r="15" spans="1:13" ht="12.75">
      <c r="A15" s="7">
        <v>7</v>
      </c>
      <c r="B15" s="33" t="s">
        <v>519</v>
      </c>
      <c r="C15" s="34" t="s">
        <v>116</v>
      </c>
      <c r="D15" s="10">
        <v>2040</v>
      </c>
      <c r="E15" s="7"/>
      <c r="F15" s="7"/>
      <c r="I15" s="7">
        <f>SUM(I9:I14)</f>
        <v>9</v>
      </c>
      <c r="J15" s="18">
        <f>SUM(J9:J14)</f>
        <v>25475</v>
      </c>
      <c r="L15" s="7"/>
      <c r="M15" s="1"/>
    </row>
    <row r="16" spans="1:10" ht="12.75">
      <c r="A16" s="7">
        <v>8</v>
      </c>
      <c r="B16" t="s">
        <v>583</v>
      </c>
      <c r="C16" t="s">
        <v>227</v>
      </c>
      <c r="D16" s="10">
        <v>1640</v>
      </c>
      <c r="I16" s="7"/>
      <c r="J16" s="18"/>
    </row>
    <row r="17" spans="1:4" ht="12.75">
      <c r="A17" s="7">
        <v>9</v>
      </c>
      <c r="B17" t="s">
        <v>538</v>
      </c>
      <c r="C17" t="s">
        <v>44</v>
      </c>
      <c r="D17" s="10">
        <v>1555</v>
      </c>
    </row>
    <row r="18" ht="12.75">
      <c r="D18" s="40">
        <f>SUM(D9:D17)</f>
        <v>25475</v>
      </c>
    </row>
  </sheetData>
  <sheetProtection selectLockedCells="1" selectUnlockedCells="1"/>
  <mergeCells count="5">
    <mergeCell ref="B1:C1"/>
    <mergeCell ref="H2:J2"/>
    <mergeCell ref="H3:J3"/>
    <mergeCell ref="H4:J4"/>
    <mergeCell ref="H5:I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A1" sqref="A1"/>
    </sheetView>
  </sheetViews>
  <sheetFormatPr defaultColWidth="8.00390625" defaultRowHeight="12.75"/>
  <cols>
    <col min="1" max="1" width="8.28125" style="0" customWidth="1"/>
    <col min="2" max="2" width="33.57421875" style="0" customWidth="1"/>
    <col min="3" max="3" width="16.140625" style="0" customWidth="1"/>
    <col min="4" max="4" width="7.57421875" style="1" customWidth="1"/>
    <col min="5" max="5" width="8.8515625" style="0" customWidth="1"/>
    <col min="6" max="6" width="11.57421875" style="0" customWidth="1"/>
    <col min="7" max="7" width="16.57421875" style="0" customWidth="1"/>
    <col min="8" max="8" width="9.57421875" style="0" customWidth="1"/>
    <col min="9" max="9" width="6.421875" style="0" customWidth="1"/>
    <col min="10" max="10" width="8.00390625" style="0" customWidth="1"/>
    <col min="11" max="11" width="9.140625" style="0" customWidth="1"/>
    <col min="12" max="12" width="14.28125" style="0" customWidth="1"/>
    <col min="13" max="16384" width="9.140625" style="0" customWidth="1"/>
  </cols>
  <sheetData>
    <row r="1" spans="1:3" ht="21" customHeight="1">
      <c r="A1" s="2">
        <v>38</v>
      </c>
      <c r="B1" s="42" t="s">
        <v>602</v>
      </c>
      <c r="C1" s="42"/>
    </row>
    <row r="2" spans="1:10" ht="12.75" customHeight="1">
      <c r="A2" s="4"/>
      <c r="B2" t="s">
        <v>495</v>
      </c>
      <c r="C2" s="5" t="s">
        <v>2</v>
      </c>
      <c r="D2" s="6">
        <v>5</v>
      </c>
      <c r="F2" s="43" t="s">
        <v>585</v>
      </c>
      <c r="G2" s="44" t="s">
        <v>276</v>
      </c>
      <c r="H2" s="45" t="s">
        <v>586</v>
      </c>
      <c r="I2" s="45"/>
      <c r="J2" s="45"/>
    </row>
    <row r="3" spans="1:10" ht="14.25">
      <c r="A3" s="8"/>
      <c r="B3" t="s">
        <v>499</v>
      </c>
      <c r="C3" s="5" t="s">
        <v>6</v>
      </c>
      <c r="D3" s="6">
        <v>5</v>
      </c>
      <c r="F3" s="29"/>
      <c r="G3" s="33"/>
      <c r="H3" s="33"/>
      <c r="I3" s="46"/>
      <c r="J3" s="46"/>
    </row>
    <row r="4" spans="1:11" ht="14.25">
      <c r="A4" s="8"/>
      <c r="C4" s="9" t="s">
        <v>11</v>
      </c>
      <c r="D4" s="6">
        <v>1</v>
      </c>
      <c r="F4" s="29"/>
      <c r="G4" s="33"/>
      <c r="H4" s="46"/>
      <c r="I4" s="46"/>
      <c r="J4" s="46"/>
      <c r="K4" s="26"/>
    </row>
    <row r="5" spans="1:10" ht="14.25">
      <c r="A5" s="8"/>
      <c r="B5" t="s">
        <v>603</v>
      </c>
      <c r="C5" s="9" t="s">
        <v>14</v>
      </c>
      <c r="D5" s="6">
        <v>4</v>
      </c>
      <c r="F5" s="29"/>
      <c r="G5" s="33"/>
      <c r="H5" s="46"/>
      <c r="I5" s="46"/>
      <c r="J5" s="46"/>
    </row>
    <row r="6" spans="1:9" ht="12.75">
      <c r="A6" s="8"/>
      <c r="C6" s="9"/>
      <c r="D6" s="6"/>
      <c r="F6" s="7"/>
      <c r="H6" s="36"/>
      <c r="I6" s="26"/>
    </row>
    <row r="7" ht="12.75">
      <c r="D7"/>
    </row>
    <row r="8" spans="1:10" ht="12.75">
      <c r="A8" s="3" t="s">
        <v>220</v>
      </c>
      <c r="B8" s="3" t="s">
        <v>22</v>
      </c>
      <c r="C8" s="11" t="s">
        <v>23</v>
      </c>
      <c r="D8" s="2" t="s">
        <v>24</v>
      </c>
      <c r="E8" s="7">
        <v>2015</v>
      </c>
      <c r="F8" s="12" t="s">
        <v>25</v>
      </c>
      <c r="G8" s="11" t="s">
        <v>23</v>
      </c>
      <c r="H8" s="2" t="s">
        <v>26</v>
      </c>
      <c r="I8" s="2" t="s">
        <v>27</v>
      </c>
      <c r="J8" s="13" t="s">
        <v>28</v>
      </c>
    </row>
    <row r="9" spans="1:13" ht="12.75">
      <c r="A9" s="14">
        <v>1</v>
      </c>
      <c r="B9" s="15" t="s">
        <v>553</v>
      </c>
      <c r="C9" s="16" t="s">
        <v>267</v>
      </c>
      <c r="D9" s="10">
        <v>3995</v>
      </c>
      <c r="E9" s="7" t="s">
        <v>604</v>
      </c>
      <c r="F9" s="7">
        <v>1</v>
      </c>
      <c r="G9" s="34" t="s">
        <v>267</v>
      </c>
      <c r="H9" s="17">
        <f aca="true" t="shared" si="0" ref="H9:H12">J9/I9/$D$3</f>
        <v>799</v>
      </c>
      <c r="I9" s="7">
        <f aca="true" t="shared" si="1" ref="I9:I12">COUNTIF($C$9:$D$13,G9)</f>
        <v>1</v>
      </c>
      <c r="J9" s="18">
        <f aca="true" t="shared" si="2" ref="J9:J12">SUMIF($C$9:$D$13,G9,$D$9:$D$13)</f>
        <v>3995</v>
      </c>
      <c r="M9" s="1"/>
    </row>
    <row r="10" spans="1:13" ht="12.75">
      <c r="A10" s="19">
        <v>2</v>
      </c>
      <c r="B10" s="20" t="s">
        <v>605</v>
      </c>
      <c r="C10" s="21" t="s">
        <v>212</v>
      </c>
      <c r="D10" s="10">
        <v>3896</v>
      </c>
      <c r="E10" s="7" t="s">
        <v>606</v>
      </c>
      <c r="F10" s="7">
        <v>2</v>
      </c>
      <c r="G10" s="9" t="s">
        <v>88</v>
      </c>
      <c r="H10" s="17">
        <f t="shared" si="0"/>
        <v>775.8</v>
      </c>
      <c r="I10" s="7">
        <f t="shared" si="1"/>
        <v>1</v>
      </c>
      <c r="J10" s="18">
        <f t="shared" si="2"/>
        <v>3879</v>
      </c>
      <c r="M10" s="1"/>
    </row>
    <row r="11" spans="1:13" ht="12.75">
      <c r="A11" s="23">
        <v>3</v>
      </c>
      <c r="B11" s="24" t="s">
        <v>449</v>
      </c>
      <c r="C11" s="25" t="s">
        <v>88</v>
      </c>
      <c r="D11" s="10">
        <v>3879</v>
      </c>
      <c r="E11" s="7" t="s">
        <v>607</v>
      </c>
      <c r="F11" s="7">
        <v>3</v>
      </c>
      <c r="G11" s="34" t="s">
        <v>212</v>
      </c>
      <c r="H11" s="17">
        <f t="shared" si="0"/>
        <v>720.1</v>
      </c>
      <c r="I11" s="7">
        <f t="shared" si="1"/>
        <v>2</v>
      </c>
      <c r="J11" s="18">
        <f t="shared" si="2"/>
        <v>7201</v>
      </c>
      <c r="M11" s="1"/>
    </row>
    <row r="12" spans="1:13" ht="12.75">
      <c r="A12" s="7">
        <v>4</v>
      </c>
      <c r="B12" s="33" t="s">
        <v>194</v>
      </c>
      <c r="C12" s="34" t="s">
        <v>212</v>
      </c>
      <c r="D12" s="10">
        <v>3305</v>
      </c>
      <c r="E12" s="7" t="s">
        <v>608</v>
      </c>
      <c r="F12" s="7">
        <v>4</v>
      </c>
      <c r="G12" s="34" t="s">
        <v>227</v>
      </c>
      <c r="H12" s="17">
        <f t="shared" si="0"/>
        <v>614.2</v>
      </c>
      <c r="I12" s="7">
        <f t="shared" si="1"/>
        <v>1</v>
      </c>
      <c r="J12" s="18">
        <f t="shared" si="2"/>
        <v>3071</v>
      </c>
      <c r="L12" s="7"/>
      <c r="M12" s="1"/>
    </row>
    <row r="13" spans="1:13" ht="14.25">
      <c r="A13" s="7">
        <v>5</v>
      </c>
      <c r="B13" s="33" t="s">
        <v>583</v>
      </c>
      <c r="C13" s="34" t="s">
        <v>227</v>
      </c>
      <c r="D13" s="10">
        <v>3071</v>
      </c>
      <c r="E13" s="7" t="s">
        <v>552</v>
      </c>
      <c r="F13" s="7"/>
      <c r="I13" s="7">
        <f>SUM(I9:I12)</f>
        <v>5</v>
      </c>
      <c r="J13" s="18">
        <f>SUM(J9:J12)</f>
        <v>18146</v>
      </c>
      <c r="L13" s="7"/>
      <c r="M13" s="1"/>
    </row>
    <row r="14" spans="4:13" ht="14.25">
      <c r="D14" s="40">
        <f>SUM(D9:D13)</f>
        <v>18146</v>
      </c>
      <c r="E14" s="7"/>
      <c r="F14" s="7"/>
      <c r="I14" s="7"/>
      <c r="J14" s="18"/>
      <c r="L14" s="7"/>
      <c r="M14" s="1"/>
    </row>
  </sheetData>
  <sheetProtection selectLockedCells="1" selectUnlockedCells="1"/>
  <mergeCells count="4">
    <mergeCell ref="B1:C1"/>
    <mergeCell ref="H2:J2"/>
    <mergeCell ref="H4:J4"/>
    <mergeCell ref="H5:I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A1" sqref="A1"/>
    </sheetView>
  </sheetViews>
  <sheetFormatPr defaultColWidth="8.00390625" defaultRowHeight="12.75"/>
  <cols>
    <col min="1" max="1" width="8.28125" style="0" customWidth="1"/>
    <col min="2" max="2" width="33.57421875" style="0" customWidth="1"/>
    <col min="3" max="3" width="16.140625" style="0" customWidth="1"/>
    <col min="4" max="4" width="7.57421875" style="1" customWidth="1"/>
    <col min="5" max="5" width="8.8515625" style="0" customWidth="1"/>
    <col min="6" max="6" width="11.57421875" style="0" customWidth="1"/>
    <col min="7" max="7" width="16.57421875" style="0" customWidth="1"/>
    <col min="8" max="8" width="9.57421875" style="0" customWidth="1"/>
    <col min="9" max="9" width="6.421875" style="0" customWidth="1"/>
    <col min="10" max="10" width="8.00390625" style="0" customWidth="1"/>
    <col min="11" max="11" width="9.140625" style="0" customWidth="1"/>
    <col min="12" max="12" width="14.28125" style="0" customWidth="1"/>
    <col min="13" max="16384" width="9.140625" style="0" customWidth="1"/>
  </cols>
  <sheetData>
    <row r="1" spans="1:3" ht="21" customHeight="1">
      <c r="A1" s="2">
        <v>39</v>
      </c>
      <c r="B1" s="42" t="s">
        <v>609</v>
      </c>
      <c r="C1" s="42"/>
    </row>
    <row r="2" spans="1:10" ht="12.75" customHeight="1">
      <c r="A2" s="4"/>
      <c r="B2" t="s">
        <v>610</v>
      </c>
      <c r="C2" s="5" t="s">
        <v>2</v>
      </c>
      <c r="D2" s="6">
        <v>6</v>
      </c>
      <c r="F2" s="7" t="s">
        <v>611</v>
      </c>
      <c r="G2" t="s">
        <v>151</v>
      </c>
      <c r="H2" s="36" t="s">
        <v>612</v>
      </c>
      <c r="I2" s="36"/>
      <c r="J2" s="36"/>
    </row>
    <row r="3" spans="1:10" ht="12.75">
      <c r="A3" s="8"/>
      <c r="B3" t="s">
        <v>499</v>
      </c>
      <c r="C3" s="5" t="s">
        <v>6</v>
      </c>
      <c r="D3" s="6">
        <v>20</v>
      </c>
      <c r="F3" s="7" t="s">
        <v>613</v>
      </c>
      <c r="G3" t="s">
        <v>241</v>
      </c>
      <c r="H3" s="26" t="s">
        <v>366</v>
      </c>
      <c r="I3" s="36"/>
      <c r="J3" s="36"/>
    </row>
    <row r="4" spans="1:11" ht="12.75">
      <c r="A4" s="8"/>
      <c r="C4" s="9" t="s">
        <v>11</v>
      </c>
      <c r="D4" s="6">
        <v>7</v>
      </c>
      <c r="F4" s="7" t="s">
        <v>614</v>
      </c>
      <c r="G4" t="s">
        <v>615</v>
      </c>
      <c r="H4" s="36" t="s">
        <v>616</v>
      </c>
      <c r="I4" s="36"/>
      <c r="J4" s="36"/>
      <c r="K4" s="26"/>
    </row>
    <row r="5" spans="1:10" ht="12.75">
      <c r="A5" s="8"/>
      <c r="C5" s="9" t="s">
        <v>14</v>
      </c>
      <c r="D5" s="6">
        <v>4</v>
      </c>
      <c r="F5" s="7" t="s">
        <v>617</v>
      </c>
      <c r="G5" t="s">
        <v>491</v>
      </c>
      <c r="H5" s="36" t="s">
        <v>281</v>
      </c>
      <c r="I5" s="36"/>
      <c r="J5" s="36"/>
    </row>
    <row r="6" spans="1:10" ht="12.75">
      <c r="A6" s="8"/>
      <c r="C6" s="9"/>
      <c r="D6" s="6"/>
      <c r="F6" s="7" t="s">
        <v>618</v>
      </c>
      <c r="G6" t="s">
        <v>619</v>
      </c>
      <c r="H6" s="36" t="s">
        <v>366</v>
      </c>
      <c r="I6" s="36"/>
      <c r="J6" s="36"/>
    </row>
    <row r="7" spans="1:10" ht="12.75">
      <c r="A7" s="8"/>
      <c r="C7" s="9"/>
      <c r="D7" s="6"/>
      <c r="F7" s="7" t="s">
        <v>620</v>
      </c>
      <c r="G7" t="s">
        <v>621</v>
      </c>
      <c r="H7" s="36" t="s">
        <v>444</v>
      </c>
      <c r="I7" s="36"/>
      <c r="J7" s="36"/>
    </row>
    <row r="8" spans="1:9" ht="12.75">
      <c r="A8" s="8"/>
      <c r="C8" s="9"/>
      <c r="D8" s="6"/>
      <c r="F8" s="7" t="s">
        <v>622</v>
      </c>
      <c r="G8" t="s">
        <v>623</v>
      </c>
      <c r="H8" s="36" t="s">
        <v>624</v>
      </c>
      <c r="I8" s="26"/>
    </row>
    <row r="9" ht="12.75">
      <c r="D9"/>
    </row>
    <row r="10" spans="1:10" ht="12.75">
      <c r="A10" s="3" t="s">
        <v>21</v>
      </c>
      <c r="B10" s="3" t="s">
        <v>22</v>
      </c>
      <c r="C10" s="11" t="s">
        <v>23</v>
      </c>
      <c r="D10" s="2" t="s">
        <v>24</v>
      </c>
      <c r="E10" s="7">
        <v>2016</v>
      </c>
      <c r="F10" s="12" t="s">
        <v>25</v>
      </c>
      <c r="G10" s="11" t="s">
        <v>23</v>
      </c>
      <c r="H10" s="2" t="s">
        <v>26</v>
      </c>
      <c r="I10" s="2" t="s">
        <v>27</v>
      </c>
      <c r="J10" s="13" t="s">
        <v>28</v>
      </c>
    </row>
    <row r="11" spans="1:13" ht="12.75">
      <c r="A11" s="14">
        <v>1</v>
      </c>
      <c r="B11" s="15" t="s">
        <v>449</v>
      </c>
      <c r="C11" s="16" t="s">
        <v>88</v>
      </c>
      <c r="D11" s="10">
        <v>16267</v>
      </c>
      <c r="E11" s="7"/>
      <c r="F11" s="7">
        <v>1</v>
      </c>
      <c r="G11" s="9" t="s">
        <v>88</v>
      </c>
      <c r="H11" s="17">
        <f aca="true" t="shared" si="0" ref="H11:H14">J11/I11/$D$3</f>
        <v>611.5</v>
      </c>
      <c r="I11" s="7">
        <f aca="true" t="shared" si="1" ref="I11:I14">COUNTIF($C$11:$D$16,G11)</f>
        <v>2</v>
      </c>
      <c r="J11" s="18">
        <f aca="true" t="shared" si="2" ref="J11:J14">SUMIF($C$11:$D$16,G11,$D$11:$D$16)</f>
        <v>24460</v>
      </c>
      <c r="M11" s="1"/>
    </row>
    <row r="12" spans="1:13" ht="12.75">
      <c r="A12" s="19">
        <v>2</v>
      </c>
      <c r="B12" s="20" t="s">
        <v>605</v>
      </c>
      <c r="C12" s="21" t="s">
        <v>212</v>
      </c>
      <c r="D12" s="10">
        <v>12024</v>
      </c>
      <c r="E12" s="7" t="s">
        <v>379</v>
      </c>
      <c r="F12" s="7">
        <v>2</v>
      </c>
      <c r="G12" s="34" t="s">
        <v>212</v>
      </c>
      <c r="H12" s="17">
        <f t="shared" si="0"/>
        <v>601.2</v>
      </c>
      <c r="I12" s="7">
        <f t="shared" si="1"/>
        <v>1</v>
      </c>
      <c r="J12" s="18">
        <f t="shared" si="2"/>
        <v>12024</v>
      </c>
      <c r="M12" s="1"/>
    </row>
    <row r="13" spans="1:13" ht="12.75">
      <c r="A13" s="23">
        <v>3</v>
      </c>
      <c r="B13" s="24" t="s">
        <v>36</v>
      </c>
      <c r="C13" s="25" t="s">
        <v>267</v>
      </c>
      <c r="D13" s="10">
        <v>10671</v>
      </c>
      <c r="E13" s="7"/>
      <c r="F13" s="7">
        <v>3</v>
      </c>
      <c r="G13" s="34" t="s">
        <v>267</v>
      </c>
      <c r="H13" s="17">
        <f t="shared" si="0"/>
        <v>533.55</v>
      </c>
      <c r="I13" s="7">
        <f t="shared" si="1"/>
        <v>1</v>
      </c>
      <c r="J13" s="18">
        <f t="shared" si="2"/>
        <v>10671</v>
      </c>
      <c r="M13" s="1"/>
    </row>
    <row r="14" spans="1:13" ht="12.75">
      <c r="A14" s="7">
        <v>4</v>
      </c>
      <c r="B14" s="33" t="s">
        <v>583</v>
      </c>
      <c r="C14" s="34" t="s">
        <v>227</v>
      </c>
      <c r="D14" s="10">
        <v>10541</v>
      </c>
      <c r="E14" s="7"/>
      <c r="F14" s="7">
        <v>4</v>
      </c>
      <c r="G14" s="34" t="s">
        <v>227</v>
      </c>
      <c r="H14" s="17">
        <f t="shared" si="0"/>
        <v>408.875</v>
      </c>
      <c r="I14" s="7">
        <f t="shared" si="1"/>
        <v>2</v>
      </c>
      <c r="J14" s="18">
        <f t="shared" si="2"/>
        <v>16355</v>
      </c>
      <c r="L14" s="7"/>
      <c r="M14" s="1"/>
    </row>
    <row r="15" spans="1:13" ht="12.75">
      <c r="A15" s="7">
        <v>5</v>
      </c>
      <c r="B15" s="33" t="s">
        <v>625</v>
      </c>
      <c r="C15" s="34" t="s">
        <v>88</v>
      </c>
      <c r="D15" s="10">
        <v>8193</v>
      </c>
      <c r="E15" s="7"/>
      <c r="F15" s="7"/>
      <c r="I15" s="7">
        <f>SUM(I11:I14)</f>
        <v>6</v>
      </c>
      <c r="J15" s="18">
        <f>SUM(J11:J14)</f>
        <v>63510</v>
      </c>
      <c r="L15" s="7"/>
      <c r="M15" s="1"/>
    </row>
    <row r="16" spans="1:13" ht="12.75">
      <c r="A16" s="7">
        <v>6</v>
      </c>
      <c r="B16" t="s">
        <v>323</v>
      </c>
      <c r="C16" t="s">
        <v>227</v>
      </c>
      <c r="D16" s="40">
        <v>5814</v>
      </c>
      <c r="E16" s="7"/>
      <c r="F16" s="7"/>
      <c r="I16" s="7"/>
      <c r="J16" s="18"/>
      <c r="L16" s="7"/>
      <c r="M16" s="1"/>
    </row>
    <row r="17" spans="4:13" ht="12.75">
      <c r="D17" s="40">
        <f>SUM(D11:D16)</f>
        <v>63510</v>
      </c>
      <c r="E17" s="7"/>
      <c r="F17" s="7"/>
      <c r="L17" s="7"/>
      <c r="M17" s="1"/>
    </row>
    <row r="18" spans="2:5" ht="14.25">
      <c r="B18" t="s">
        <v>626</v>
      </c>
      <c r="E18" s="7" t="s">
        <v>627</v>
      </c>
    </row>
  </sheetData>
  <sheetProtection selectLockedCells="1" selectUnlockedCells="1"/>
  <mergeCells count="5">
    <mergeCell ref="B1:C1"/>
    <mergeCell ref="H2:J2"/>
    <mergeCell ref="H4:J4"/>
    <mergeCell ref="H5:I5"/>
    <mergeCell ref="H7:I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7">
      <selection activeCell="D5" sqref="D5"/>
    </sheetView>
  </sheetViews>
  <sheetFormatPr defaultColWidth="8.00390625" defaultRowHeight="12.75"/>
  <cols>
    <col min="1" max="1" width="8.28125" style="0" customWidth="1"/>
    <col min="2" max="2" width="32.421875" style="0" customWidth="1"/>
    <col min="3" max="3" width="16.140625" style="0" customWidth="1"/>
    <col min="4" max="4" width="6.421875" style="1" customWidth="1"/>
    <col min="5" max="5" width="6.00390625" style="0" customWidth="1"/>
    <col min="6" max="6" width="11.140625" style="0" customWidth="1"/>
    <col min="7" max="7" width="14.57421875" style="0" customWidth="1"/>
    <col min="8" max="8" width="9.57421875" style="0" customWidth="1"/>
    <col min="9" max="9" width="6.421875" style="0" customWidth="1"/>
    <col min="10" max="10" width="6.28125" style="0" customWidth="1"/>
    <col min="11" max="11" width="9.140625" style="0" customWidth="1"/>
    <col min="12" max="12" width="14.28125" style="0" customWidth="1"/>
    <col min="13" max="16384" width="9.140625" style="0" customWidth="1"/>
  </cols>
  <sheetData>
    <row r="1" spans="1:2" ht="21" customHeight="1">
      <c r="A1" s="2">
        <v>4</v>
      </c>
      <c r="B1" s="3" t="s">
        <v>84</v>
      </c>
    </row>
    <row r="2" spans="1:8" ht="12.75" customHeight="1">
      <c r="A2" s="4"/>
      <c r="B2" t="s">
        <v>57</v>
      </c>
      <c r="C2" s="5" t="s">
        <v>2</v>
      </c>
      <c r="D2" s="6">
        <v>21</v>
      </c>
      <c r="F2" s="7" t="s">
        <v>3</v>
      </c>
      <c r="G2" t="s">
        <v>4</v>
      </c>
      <c r="H2" t="s">
        <v>85</v>
      </c>
    </row>
    <row r="3" spans="1:7" ht="12.75">
      <c r="A3" s="8"/>
      <c r="B3" t="s">
        <v>86</v>
      </c>
      <c r="C3" s="5" t="s">
        <v>6</v>
      </c>
      <c r="D3" s="6">
        <v>3</v>
      </c>
      <c r="F3" s="7" t="s">
        <v>7</v>
      </c>
      <c r="G3" t="s">
        <v>8</v>
      </c>
    </row>
    <row r="4" spans="1:7" ht="12.75">
      <c r="A4" s="8"/>
      <c r="C4" s="9" t="s">
        <v>11</v>
      </c>
      <c r="D4" s="6">
        <v>3</v>
      </c>
      <c r="F4" s="7" t="s">
        <v>15</v>
      </c>
      <c r="G4" t="s">
        <v>16</v>
      </c>
    </row>
    <row r="5" spans="1:6" ht="12.75">
      <c r="A5" s="8"/>
      <c r="C5" s="9" t="s">
        <v>14</v>
      </c>
      <c r="D5" s="6">
        <v>12</v>
      </c>
      <c r="F5" s="7"/>
    </row>
    <row r="6" ht="12.75">
      <c r="D6"/>
    </row>
    <row r="7" spans="1:10" ht="12.75">
      <c r="A7" s="3" t="s">
        <v>21</v>
      </c>
      <c r="B7" s="3" t="s">
        <v>22</v>
      </c>
      <c r="C7" s="11" t="s">
        <v>23</v>
      </c>
      <c r="D7" s="2" t="s">
        <v>24</v>
      </c>
      <c r="E7" s="7">
        <v>1981</v>
      </c>
      <c r="F7" s="12" t="s">
        <v>25</v>
      </c>
      <c r="G7" s="11" t="s">
        <v>23</v>
      </c>
      <c r="H7" s="2" t="s">
        <v>26</v>
      </c>
      <c r="I7" s="2" t="s">
        <v>27</v>
      </c>
      <c r="J7" s="13" t="s">
        <v>28</v>
      </c>
    </row>
    <row r="8" spans="1:13" ht="12.75">
      <c r="A8" s="14">
        <v>1</v>
      </c>
      <c r="B8" s="15" t="s">
        <v>87</v>
      </c>
      <c r="C8" s="16" t="s">
        <v>88</v>
      </c>
      <c r="D8" s="1">
        <v>2471</v>
      </c>
      <c r="E8" s="6" t="s">
        <v>38</v>
      </c>
      <c r="F8" s="7">
        <v>1</v>
      </c>
      <c r="G8" s="9" t="s">
        <v>88</v>
      </c>
      <c r="H8" s="17">
        <f aca="true" t="shared" si="0" ref="H8:H19">J8/I8/$D$3</f>
        <v>651.8333333333334</v>
      </c>
      <c r="I8" s="7">
        <f aca="true" t="shared" si="1" ref="I8:I19">COUNTIF($C$8:$D$119,G8)</f>
        <v>2</v>
      </c>
      <c r="J8" s="18">
        <f aca="true" t="shared" si="2" ref="J8:J19">SUMIF($C$8:$D$119,G8,$D$8:$D$119)</f>
        <v>3911</v>
      </c>
      <c r="M8" s="1"/>
    </row>
    <row r="9" spans="1:13" ht="12.75">
      <c r="A9" s="19">
        <v>2</v>
      </c>
      <c r="B9" s="20" t="s">
        <v>36</v>
      </c>
      <c r="C9" s="21" t="s">
        <v>42</v>
      </c>
      <c r="D9" s="1">
        <v>2345</v>
      </c>
      <c r="E9" s="6" t="s">
        <v>89</v>
      </c>
      <c r="F9" s="7">
        <v>2</v>
      </c>
      <c r="G9" s="9" t="s">
        <v>90</v>
      </c>
      <c r="H9" s="17">
        <f t="shared" si="0"/>
        <v>649</v>
      </c>
      <c r="I9" s="7">
        <f t="shared" si="1"/>
        <v>1</v>
      </c>
      <c r="J9" s="18">
        <f t="shared" si="2"/>
        <v>1947</v>
      </c>
      <c r="M9" s="1"/>
    </row>
    <row r="10" spans="1:13" ht="12.75">
      <c r="A10" s="23">
        <v>3</v>
      </c>
      <c r="B10" s="24" t="s">
        <v>33</v>
      </c>
      <c r="C10" s="25" t="s">
        <v>91</v>
      </c>
      <c r="D10" s="1">
        <v>2192</v>
      </c>
      <c r="E10" s="6" t="s">
        <v>92</v>
      </c>
      <c r="F10" s="7">
        <v>3</v>
      </c>
      <c r="G10" s="9" t="s">
        <v>93</v>
      </c>
      <c r="H10" s="17">
        <f t="shared" si="0"/>
        <v>538.3333333333334</v>
      </c>
      <c r="I10" s="7">
        <f t="shared" si="1"/>
        <v>1</v>
      </c>
      <c r="J10" s="18">
        <f t="shared" si="2"/>
        <v>1615</v>
      </c>
      <c r="M10" s="1"/>
    </row>
    <row r="11" spans="1:13" ht="12.75">
      <c r="A11" s="7">
        <v>4</v>
      </c>
      <c r="B11" s="26" t="s">
        <v>63</v>
      </c>
      <c r="C11" s="9" t="s">
        <v>30</v>
      </c>
      <c r="D11" s="1">
        <v>2129</v>
      </c>
      <c r="E11" s="6" t="s">
        <v>31</v>
      </c>
      <c r="F11" s="7">
        <v>4</v>
      </c>
      <c r="G11" s="9" t="s">
        <v>91</v>
      </c>
      <c r="H11" s="17">
        <f t="shared" si="0"/>
        <v>509.8888888888889</v>
      </c>
      <c r="I11" s="7">
        <f t="shared" si="1"/>
        <v>3</v>
      </c>
      <c r="J11" s="18">
        <f t="shared" si="2"/>
        <v>4589</v>
      </c>
      <c r="L11" s="7"/>
      <c r="M11" s="1"/>
    </row>
    <row r="12" spans="1:13" ht="12.75">
      <c r="A12" s="7">
        <v>5</v>
      </c>
      <c r="B12" s="26" t="s">
        <v>61</v>
      </c>
      <c r="C12" s="9" t="s">
        <v>44</v>
      </c>
      <c r="D12" s="1">
        <v>2044</v>
      </c>
      <c r="E12" t="s">
        <v>94</v>
      </c>
      <c r="F12" s="7">
        <v>5</v>
      </c>
      <c r="G12" s="9" t="s">
        <v>44</v>
      </c>
      <c r="H12" s="17">
        <f t="shared" si="0"/>
        <v>482.0833333333333</v>
      </c>
      <c r="I12" s="7">
        <f t="shared" si="1"/>
        <v>4</v>
      </c>
      <c r="J12" s="18">
        <f t="shared" si="2"/>
        <v>5785</v>
      </c>
      <c r="L12" s="7"/>
      <c r="M12" s="1"/>
    </row>
    <row r="13" spans="1:13" ht="12.75">
      <c r="A13" s="7">
        <v>6</v>
      </c>
      <c r="B13" s="26" t="s">
        <v>78</v>
      </c>
      <c r="C13" s="9" t="s">
        <v>90</v>
      </c>
      <c r="D13" s="1">
        <v>1947</v>
      </c>
      <c r="F13" s="7">
        <v>6</v>
      </c>
      <c r="G13" s="9" t="s">
        <v>42</v>
      </c>
      <c r="H13" s="17">
        <f t="shared" si="0"/>
        <v>475.8333333333333</v>
      </c>
      <c r="I13" s="7">
        <f t="shared" si="1"/>
        <v>2</v>
      </c>
      <c r="J13" s="18">
        <f t="shared" si="2"/>
        <v>2855</v>
      </c>
      <c r="L13" s="7"/>
      <c r="M13" s="1"/>
    </row>
    <row r="14" spans="1:13" ht="12.75">
      <c r="A14" s="7">
        <v>7</v>
      </c>
      <c r="B14" s="26" t="s">
        <v>81</v>
      </c>
      <c r="C14" s="9" t="s">
        <v>44</v>
      </c>
      <c r="D14" s="1">
        <v>1753</v>
      </c>
      <c r="F14" s="7">
        <v>7</v>
      </c>
      <c r="G14" s="9" t="s">
        <v>30</v>
      </c>
      <c r="H14" s="17">
        <f t="shared" si="0"/>
        <v>320.77777777777777</v>
      </c>
      <c r="I14" s="7">
        <f t="shared" si="1"/>
        <v>3</v>
      </c>
      <c r="J14" s="18">
        <f t="shared" si="2"/>
        <v>2887</v>
      </c>
      <c r="L14" s="7"/>
      <c r="M14" s="1"/>
    </row>
    <row r="15" spans="1:13" ht="12.75">
      <c r="A15" s="7">
        <v>8</v>
      </c>
      <c r="B15" s="26" t="s">
        <v>95</v>
      </c>
      <c r="C15" s="9" t="s">
        <v>93</v>
      </c>
      <c r="D15" s="1">
        <v>1615</v>
      </c>
      <c r="F15" s="7">
        <v>8</v>
      </c>
      <c r="G15" s="9" t="s">
        <v>96</v>
      </c>
      <c r="H15" s="17">
        <f t="shared" si="0"/>
        <v>256.3333333333333</v>
      </c>
      <c r="I15" s="7">
        <f t="shared" si="1"/>
        <v>1</v>
      </c>
      <c r="J15" s="18">
        <f t="shared" si="2"/>
        <v>769</v>
      </c>
      <c r="M15" s="1"/>
    </row>
    <row r="16" spans="1:13" ht="12.75">
      <c r="A16" s="7">
        <v>9</v>
      </c>
      <c r="B16" s="26" t="s">
        <v>97</v>
      </c>
      <c r="C16" s="9" t="s">
        <v>88</v>
      </c>
      <c r="D16" s="1">
        <v>1440</v>
      </c>
      <c r="F16" s="7">
        <v>9</v>
      </c>
      <c r="G16" s="22" t="s">
        <v>40</v>
      </c>
      <c r="H16" s="17">
        <f t="shared" si="0"/>
        <v>203.33333333333334</v>
      </c>
      <c r="I16" s="7">
        <f t="shared" si="1"/>
        <v>1</v>
      </c>
      <c r="J16" s="18">
        <f t="shared" si="2"/>
        <v>610</v>
      </c>
      <c r="M16" s="1"/>
    </row>
    <row r="17" spans="1:13" ht="12.75">
      <c r="A17" s="7">
        <v>10</v>
      </c>
      <c r="B17" s="26" t="s">
        <v>43</v>
      </c>
      <c r="C17" s="9" t="s">
        <v>44</v>
      </c>
      <c r="D17" s="1">
        <v>1286</v>
      </c>
      <c r="F17" s="7">
        <v>10</v>
      </c>
      <c r="G17" s="9" t="s">
        <v>80</v>
      </c>
      <c r="H17" s="17">
        <f t="shared" si="0"/>
        <v>158.66666666666666</v>
      </c>
      <c r="I17" s="7">
        <f t="shared" si="1"/>
        <v>1</v>
      </c>
      <c r="J17" s="18">
        <f t="shared" si="2"/>
        <v>476</v>
      </c>
      <c r="M17" s="1"/>
    </row>
    <row r="18" spans="1:13" ht="12.75">
      <c r="A18" s="7">
        <v>11</v>
      </c>
      <c r="B18" s="26" t="s">
        <v>98</v>
      </c>
      <c r="C18" s="9" t="s">
        <v>91</v>
      </c>
      <c r="D18" s="1">
        <v>1229</v>
      </c>
      <c r="F18" s="7">
        <v>11</v>
      </c>
      <c r="G18" s="9" t="s">
        <v>52</v>
      </c>
      <c r="H18" s="17">
        <f t="shared" si="0"/>
        <v>63.666666666666664</v>
      </c>
      <c r="I18" s="7">
        <f t="shared" si="1"/>
        <v>1</v>
      </c>
      <c r="J18" s="18">
        <f t="shared" si="2"/>
        <v>191</v>
      </c>
      <c r="M18" s="1"/>
    </row>
    <row r="19" spans="1:13" ht="12.75">
      <c r="A19" s="7">
        <v>12</v>
      </c>
      <c r="B19" s="26" t="s">
        <v>99</v>
      </c>
      <c r="C19" s="9" t="s">
        <v>91</v>
      </c>
      <c r="D19" s="1">
        <v>1168</v>
      </c>
      <c r="F19" s="7">
        <v>12</v>
      </c>
      <c r="G19" s="9" t="s">
        <v>100</v>
      </c>
      <c r="H19" s="17">
        <f t="shared" si="0"/>
        <v>47.666666666666664</v>
      </c>
      <c r="I19" s="7">
        <f t="shared" si="1"/>
        <v>1</v>
      </c>
      <c r="J19" s="18">
        <f t="shared" si="2"/>
        <v>143</v>
      </c>
      <c r="M19" s="1"/>
    </row>
    <row r="20" spans="1:13" ht="12.75">
      <c r="A20" s="7">
        <v>13</v>
      </c>
      <c r="B20" s="26" t="s">
        <v>49</v>
      </c>
      <c r="C20" s="9" t="s">
        <v>96</v>
      </c>
      <c r="D20" s="1">
        <v>769</v>
      </c>
      <c r="F20" s="7"/>
      <c r="G20" s="7"/>
      <c r="H20" s="17"/>
      <c r="I20" s="7">
        <f>SUM(I8:I19)</f>
        <v>21</v>
      </c>
      <c r="J20" s="1">
        <f>SUM(J8:J19)</f>
        <v>25778</v>
      </c>
      <c r="M20" s="1"/>
    </row>
    <row r="21" spans="1:13" ht="12.75">
      <c r="A21" s="7">
        <v>14</v>
      </c>
      <c r="B21" s="26" t="s">
        <v>101</v>
      </c>
      <c r="C21" s="9" t="s">
        <v>44</v>
      </c>
      <c r="D21" s="1">
        <v>702</v>
      </c>
      <c r="F21" s="7"/>
      <c r="G21" s="7"/>
      <c r="H21" s="17"/>
      <c r="I21" s="7"/>
      <c r="J21" s="27"/>
      <c r="M21" s="1"/>
    </row>
    <row r="22" spans="1:13" ht="12.75">
      <c r="A22" s="7">
        <v>15</v>
      </c>
      <c r="B22" s="26" t="s">
        <v>29</v>
      </c>
      <c r="C22" s="9" t="s">
        <v>30</v>
      </c>
      <c r="D22" s="1">
        <v>667</v>
      </c>
      <c r="H22" s="7"/>
      <c r="M22" s="1"/>
    </row>
    <row r="23" spans="1:13" ht="12.75">
      <c r="A23" s="7">
        <v>16</v>
      </c>
      <c r="B23" s="26" t="s">
        <v>39</v>
      </c>
      <c r="C23" s="9" t="s">
        <v>40</v>
      </c>
      <c r="D23" s="1">
        <v>610</v>
      </c>
      <c r="F23" s="28"/>
      <c r="G23" s="29"/>
      <c r="H23" s="28"/>
      <c r="I23" s="29"/>
      <c r="J23" s="30"/>
      <c r="M23" s="1"/>
    </row>
    <row r="24" spans="1:13" ht="12.75">
      <c r="A24" s="7">
        <v>17</v>
      </c>
      <c r="B24" s="26" t="s">
        <v>76</v>
      </c>
      <c r="C24" s="9" t="s">
        <v>42</v>
      </c>
      <c r="D24" s="1">
        <v>510</v>
      </c>
      <c r="F24" s="28"/>
      <c r="G24" s="29"/>
      <c r="H24" s="28"/>
      <c r="I24" s="29"/>
      <c r="J24" s="30"/>
      <c r="M24" s="1"/>
    </row>
    <row r="25" spans="1:13" ht="12.75">
      <c r="A25" s="7">
        <v>18</v>
      </c>
      <c r="B25" s="26" t="s">
        <v>102</v>
      </c>
      <c r="C25" s="9" t="s">
        <v>80</v>
      </c>
      <c r="D25" s="1">
        <v>476</v>
      </c>
      <c r="F25" s="28"/>
      <c r="G25" s="29"/>
      <c r="H25" s="28"/>
      <c r="I25" s="29"/>
      <c r="J25" s="30"/>
      <c r="M25" s="1"/>
    </row>
    <row r="26" spans="1:13" ht="12.75">
      <c r="A26" s="7">
        <v>19</v>
      </c>
      <c r="B26" s="26" t="s">
        <v>51</v>
      </c>
      <c r="C26" s="9" t="s">
        <v>52</v>
      </c>
      <c r="D26" s="1">
        <v>191</v>
      </c>
      <c r="F26" s="28"/>
      <c r="G26" s="29"/>
      <c r="H26" s="28"/>
      <c r="I26" s="29"/>
      <c r="J26" s="30"/>
      <c r="M26" s="1"/>
    </row>
    <row r="27" spans="1:13" ht="12.75">
      <c r="A27" s="7">
        <v>20</v>
      </c>
      <c r="B27" s="26" t="s">
        <v>103</v>
      </c>
      <c r="C27" s="9" t="s">
        <v>100</v>
      </c>
      <c r="D27" s="1">
        <v>143</v>
      </c>
      <c r="F27" s="28"/>
      <c r="G27" s="29"/>
      <c r="H27" s="28"/>
      <c r="I27" s="29"/>
      <c r="J27" s="30"/>
      <c r="M27" s="1"/>
    </row>
    <row r="28" spans="1:13" ht="12.75">
      <c r="A28" s="7">
        <v>21</v>
      </c>
      <c r="B28" s="26" t="s">
        <v>70</v>
      </c>
      <c r="C28" s="9" t="s">
        <v>30</v>
      </c>
      <c r="D28" s="1">
        <v>91</v>
      </c>
      <c r="F28" s="31"/>
      <c r="G28" s="29"/>
      <c r="H28" s="31"/>
      <c r="I28" s="29"/>
      <c r="J28" s="30"/>
      <c r="M28" s="1"/>
    </row>
    <row r="29" spans="1:13" ht="12.75">
      <c r="A29" s="7"/>
      <c r="B29" s="26"/>
      <c r="C29" s="9"/>
      <c r="D29" s="1">
        <f>SUM(D8:D28)</f>
        <v>25778</v>
      </c>
      <c r="F29" s="7"/>
      <c r="G29" s="7"/>
      <c r="H29" s="32"/>
      <c r="L29" s="7"/>
      <c r="M29" s="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A1" sqref="A1"/>
    </sheetView>
  </sheetViews>
  <sheetFormatPr defaultColWidth="8.00390625" defaultRowHeight="12.75"/>
  <cols>
    <col min="1" max="1" width="8.28125" style="0" customWidth="1"/>
    <col min="2" max="2" width="33.57421875" style="0" customWidth="1"/>
    <col min="3" max="3" width="16.140625" style="0" customWidth="1"/>
    <col min="4" max="4" width="7.57421875" style="1" customWidth="1"/>
    <col min="5" max="5" width="8.8515625" style="0" customWidth="1"/>
    <col min="6" max="6" width="11.57421875" style="0" customWidth="1"/>
    <col min="7" max="7" width="16.57421875" style="0" customWidth="1"/>
    <col min="8" max="8" width="9.57421875" style="0" customWidth="1"/>
    <col min="9" max="9" width="6.421875" style="0" customWidth="1"/>
    <col min="10" max="10" width="8.00390625" style="0" customWidth="1"/>
    <col min="11" max="11" width="9.140625" style="0" customWidth="1"/>
    <col min="12" max="12" width="14.28125" style="0" customWidth="1"/>
    <col min="13" max="16384" width="9.140625" style="0" customWidth="1"/>
  </cols>
  <sheetData>
    <row r="1" spans="1:3" ht="21" customHeight="1">
      <c r="A1" s="2">
        <v>40</v>
      </c>
      <c r="B1" s="42" t="s">
        <v>628</v>
      </c>
      <c r="C1" s="42"/>
    </row>
    <row r="2" spans="1:13" ht="12.75" customHeight="1">
      <c r="A2" s="4"/>
      <c r="B2" t="s">
        <v>495</v>
      </c>
      <c r="C2" s="5" t="s">
        <v>2</v>
      </c>
      <c r="D2" s="6">
        <v>3</v>
      </c>
      <c r="F2" s="7" t="s">
        <v>629</v>
      </c>
      <c r="G2" t="s">
        <v>276</v>
      </c>
      <c r="H2" s="36" t="s">
        <v>598</v>
      </c>
      <c r="I2" s="36"/>
      <c r="J2" s="36"/>
      <c r="K2" s="6"/>
      <c r="L2" s="6"/>
      <c r="M2" s="6"/>
    </row>
    <row r="3" spans="1:13" ht="14.25">
      <c r="A3" s="8"/>
      <c r="B3" t="s">
        <v>630</v>
      </c>
      <c r="C3" s="5" t="s">
        <v>6</v>
      </c>
      <c r="D3" s="6">
        <v>13</v>
      </c>
      <c r="F3" s="7" t="s">
        <v>631</v>
      </c>
      <c r="G3" t="s">
        <v>468</v>
      </c>
      <c r="H3" s="47" t="s">
        <v>632</v>
      </c>
      <c r="I3" s="22"/>
      <c r="J3" s="36"/>
      <c r="K3" s="6"/>
      <c r="L3" s="6"/>
      <c r="M3" s="6"/>
    </row>
    <row r="4" spans="1:13" ht="14.25">
      <c r="A4" s="8"/>
      <c r="C4" s="9" t="s">
        <v>11</v>
      </c>
      <c r="D4" s="6">
        <v>4</v>
      </c>
      <c r="F4" s="7" t="s">
        <v>633</v>
      </c>
      <c r="G4" t="s">
        <v>331</v>
      </c>
      <c r="H4" s="36" t="s">
        <v>634</v>
      </c>
      <c r="I4" s="36"/>
      <c r="J4" s="36"/>
      <c r="K4" s="6"/>
      <c r="L4" s="6"/>
      <c r="M4" s="6"/>
    </row>
    <row r="5" spans="1:14" ht="14.25">
      <c r="A5" s="8"/>
      <c r="C5" s="9" t="s">
        <v>14</v>
      </c>
      <c r="D5" s="6">
        <v>3</v>
      </c>
      <c r="F5" s="7" t="s">
        <v>635</v>
      </c>
      <c r="G5" t="s">
        <v>563</v>
      </c>
      <c r="H5" s="48" t="s">
        <v>636</v>
      </c>
      <c r="I5" s="48"/>
      <c r="J5" s="48"/>
      <c r="K5" s="6"/>
      <c r="L5" s="6"/>
      <c r="M5" s="6"/>
      <c r="N5" s="6"/>
    </row>
    <row r="6" spans="1:10" ht="14.25">
      <c r="A6" s="8"/>
      <c r="C6" s="9"/>
      <c r="D6" s="6"/>
      <c r="F6" s="7"/>
      <c r="H6" s="36"/>
      <c r="I6" s="36"/>
      <c r="J6" s="36"/>
    </row>
    <row r="7" spans="1:10" ht="14.25">
      <c r="A7" s="8"/>
      <c r="C7" s="9"/>
      <c r="D7" s="6"/>
      <c r="F7" s="7"/>
      <c r="H7" s="36"/>
      <c r="I7" s="36"/>
      <c r="J7" s="36"/>
    </row>
    <row r="8" spans="1:9" ht="14.25">
      <c r="A8" s="8"/>
      <c r="C8" s="9"/>
      <c r="D8" s="6"/>
      <c r="F8" s="7"/>
      <c r="H8" s="36"/>
      <c r="I8" s="26"/>
    </row>
    <row r="9" ht="14.25">
      <c r="D9"/>
    </row>
    <row r="10" spans="1:10" ht="14.25">
      <c r="A10" s="3" t="s">
        <v>21</v>
      </c>
      <c r="B10" s="3" t="s">
        <v>22</v>
      </c>
      <c r="C10" s="11" t="s">
        <v>23</v>
      </c>
      <c r="D10" s="2" t="s">
        <v>24</v>
      </c>
      <c r="E10" s="7">
        <v>2018</v>
      </c>
      <c r="F10" s="12" t="s">
        <v>25</v>
      </c>
      <c r="G10" s="11" t="s">
        <v>23</v>
      </c>
      <c r="H10" s="2" t="s">
        <v>26</v>
      </c>
      <c r="I10" s="2" t="s">
        <v>27</v>
      </c>
      <c r="J10" s="13" t="s">
        <v>28</v>
      </c>
    </row>
    <row r="11" spans="1:10" ht="14.25">
      <c r="A11" s="14">
        <v>1</v>
      </c>
      <c r="B11" s="15" t="s">
        <v>605</v>
      </c>
      <c r="C11" s="16" t="s">
        <v>212</v>
      </c>
      <c r="D11" s="10">
        <v>7777</v>
      </c>
      <c r="E11" s="7"/>
      <c r="F11" s="7">
        <v>1</v>
      </c>
      <c r="G11" s="9" t="s">
        <v>212</v>
      </c>
      <c r="H11" s="17">
        <f aca="true" t="shared" si="0" ref="H11:H13">J11/I11/$D$3</f>
        <v>598.2307692307693</v>
      </c>
      <c r="I11" s="7">
        <f aca="true" t="shared" si="1" ref="I11:I13">COUNTIF($C$11:$D$16,G11)</f>
        <v>1</v>
      </c>
      <c r="J11" s="18">
        <f aca="true" t="shared" si="2" ref="J11:J13">SUMIF($C$11:$D$16,G11,$D$11:$D$16)</f>
        <v>7777</v>
      </c>
    </row>
    <row r="12" spans="1:10" ht="14.25">
      <c r="A12" s="19">
        <v>2</v>
      </c>
      <c r="B12" s="20" t="s">
        <v>36</v>
      </c>
      <c r="C12" s="21" t="s">
        <v>267</v>
      </c>
      <c r="D12" s="10">
        <v>6051</v>
      </c>
      <c r="E12" s="7" t="s">
        <v>637</v>
      </c>
      <c r="F12" s="7">
        <v>2</v>
      </c>
      <c r="G12" s="34" t="s">
        <v>267</v>
      </c>
      <c r="H12" s="17">
        <f t="shared" si="0"/>
        <v>465.46153846153845</v>
      </c>
      <c r="I12" s="7">
        <f t="shared" si="1"/>
        <v>1</v>
      </c>
      <c r="J12" s="18">
        <f t="shared" si="2"/>
        <v>6051</v>
      </c>
    </row>
    <row r="13" spans="1:10" ht="14.25">
      <c r="A13" s="23">
        <v>3</v>
      </c>
      <c r="B13" s="24" t="s">
        <v>638</v>
      </c>
      <c r="C13" s="25" t="s">
        <v>227</v>
      </c>
      <c r="D13" s="10">
        <v>5661</v>
      </c>
      <c r="E13" s="7"/>
      <c r="F13" s="7">
        <v>3</v>
      </c>
      <c r="G13" s="34" t="s">
        <v>227</v>
      </c>
      <c r="H13" s="17">
        <f t="shared" si="0"/>
        <v>435.46153846153845</v>
      </c>
      <c r="I13" s="7">
        <f t="shared" si="1"/>
        <v>1</v>
      </c>
      <c r="J13" s="18">
        <f t="shared" si="2"/>
        <v>5661</v>
      </c>
    </row>
    <row r="14" spans="4:10" ht="14.25">
      <c r="D14" s="40">
        <f>SUM(D11:D13)</f>
        <v>19489</v>
      </c>
      <c r="J14" s="1">
        <f>SUM(J11:J13)</f>
        <v>19489</v>
      </c>
    </row>
  </sheetData>
  <sheetProtection selectLockedCells="1" selectUnlockedCells="1"/>
  <mergeCells count="5">
    <mergeCell ref="B1:C1"/>
    <mergeCell ref="H2:J2"/>
    <mergeCell ref="H4:J4"/>
    <mergeCell ref="H5:J5"/>
    <mergeCell ref="H7:I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 topLeftCell="A1">
      <selection activeCell="B5" sqref="B5"/>
    </sheetView>
  </sheetViews>
  <sheetFormatPr defaultColWidth="8.00390625" defaultRowHeight="12.75"/>
  <cols>
    <col min="1" max="1" width="8.28125" style="0" customWidth="1"/>
    <col min="2" max="2" width="33.57421875" style="0" customWidth="1"/>
    <col min="3" max="3" width="17.00390625" style="0" customWidth="1"/>
    <col min="4" max="4" width="7.57421875" style="1" customWidth="1"/>
    <col min="5" max="5" width="8.8515625" style="0" customWidth="1"/>
    <col min="6" max="6" width="11.57421875" style="0" customWidth="1"/>
    <col min="7" max="7" width="16.57421875" style="0" customWidth="1"/>
    <col min="8" max="8" width="9.57421875" style="0" customWidth="1"/>
    <col min="9" max="9" width="6.421875" style="0" customWidth="1"/>
    <col min="10" max="10" width="8.00390625" style="0" customWidth="1"/>
    <col min="11" max="11" width="9.140625" style="0" customWidth="1"/>
    <col min="12" max="12" width="14.28125" style="0" customWidth="1"/>
    <col min="13" max="16384" width="9.140625" style="0" customWidth="1"/>
  </cols>
  <sheetData>
    <row r="1" spans="1:3" ht="21" customHeight="1">
      <c r="A1" s="2">
        <v>41</v>
      </c>
      <c r="B1" s="42" t="s">
        <v>639</v>
      </c>
      <c r="C1" s="42"/>
    </row>
    <row r="2" spans="1:13" ht="12.75" customHeight="1">
      <c r="A2" s="4"/>
      <c r="B2" s="49" t="s">
        <v>640</v>
      </c>
      <c r="C2" s="5" t="s">
        <v>2</v>
      </c>
      <c r="D2" s="6">
        <v>4</v>
      </c>
      <c r="F2" s="7" t="s">
        <v>629</v>
      </c>
      <c r="G2" t="s">
        <v>151</v>
      </c>
      <c r="H2" s="36" t="s">
        <v>641</v>
      </c>
      <c r="I2" s="36"/>
      <c r="J2" s="36"/>
      <c r="K2" s="6"/>
      <c r="L2" s="6"/>
      <c r="M2" s="6"/>
    </row>
    <row r="3" spans="1:13" ht="14.25">
      <c r="A3" s="8"/>
      <c r="B3" s="49"/>
      <c r="C3" s="5" t="s">
        <v>6</v>
      </c>
      <c r="D3" s="6">
        <v>8</v>
      </c>
      <c r="F3" s="7" t="s">
        <v>631</v>
      </c>
      <c r="G3" t="s">
        <v>455</v>
      </c>
      <c r="H3" s="48" t="s">
        <v>642</v>
      </c>
      <c r="I3" s="48"/>
      <c r="J3" s="48"/>
      <c r="K3" s="6"/>
      <c r="L3" s="6"/>
      <c r="M3" s="6"/>
    </row>
    <row r="4" spans="1:13" ht="14.25">
      <c r="A4" s="8"/>
      <c r="B4" t="s">
        <v>630</v>
      </c>
      <c r="C4" s="9" t="s">
        <v>11</v>
      </c>
      <c r="D4" s="6">
        <v>4</v>
      </c>
      <c r="F4" s="7"/>
      <c r="H4" s="36"/>
      <c r="I4" s="36"/>
      <c r="J4" s="36"/>
      <c r="K4" s="6"/>
      <c r="L4" s="6"/>
      <c r="M4" s="6"/>
    </row>
    <row r="5" spans="1:14" ht="14.25">
      <c r="A5" s="8"/>
      <c r="C5" s="9" t="s">
        <v>14</v>
      </c>
      <c r="D5" s="6">
        <v>3</v>
      </c>
      <c r="F5" s="7"/>
      <c r="H5" s="48"/>
      <c r="I5" s="48"/>
      <c r="J5" s="48"/>
      <c r="K5" s="6"/>
      <c r="L5" s="6"/>
      <c r="M5" s="6"/>
      <c r="N5" s="6"/>
    </row>
    <row r="6" spans="1:10" ht="14.25">
      <c r="A6" s="8"/>
      <c r="C6" s="9"/>
      <c r="D6" s="6"/>
      <c r="F6" s="7"/>
      <c r="H6" s="36"/>
      <c r="I6" s="36"/>
      <c r="J6" s="36"/>
    </row>
    <row r="7" spans="1:10" ht="14.25">
      <c r="A7" s="8"/>
      <c r="C7" s="9"/>
      <c r="D7" s="6"/>
      <c r="F7" s="7"/>
      <c r="H7" s="36"/>
      <c r="I7" s="36"/>
      <c r="J7" s="36"/>
    </row>
    <row r="8" spans="1:9" ht="14.25">
      <c r="A8" s="8"/>
      <c r="C8" s="9"/>
      <c r="D8" s="6"/>
      <c r="F8" s="7"/>
      <c r="H8" s="36"/>
      <c r="I8" s="26"/>
    </row>
    <row r="9" ht="14.25">
      <c r="D9"/>
    </row>
    <row r="10" spans="1:10" ht="14.25">
      <c r="A10" s="3" t="s">
        <v>21</v>
      </c>
      <c r="B10" s="3" t="s">
        <v>22</v>
      </c>
      <c r="C10" s="11" t="s">
        <v>23</v>
      </c>
      <c r="D10" s="2" t="s">
        <v>24</v>
      </c>
      <c r="E10" s="7">
        <v>2019</v>
      </c>
      <c r="F10" s="12" t="s">
        <v>25</v>
      </c>
      <c r="G10" s="11" t="s">
        <v>23</v>
      </c>
      <c r="H10" s="2" t="s">
        <v>26</v>
      </c>
      <c r="I10" s="2" t="s">
        <v>27</v>
      </c>
      <c r="J10" s="13" t="s">
        <v>28</v>
      </c>
    </row>
    <row r="11" spans="1:10" ht="14.25">
      <c r="A11" s="14">
        <v>1</v>
      </c>
      <c r="B11" s="15" t="s">
        <v>605</v>
      </c>
      <c r="C11" s="16" t="s">
        <v>212</v>
      </c>
      <c r="D11" s="10">
        <v>4805</v>
      </c>
      <c r="E11" s="7" t="s">
        <v>643</v>
      </c>
      <c r="F11" s="7">
        <v>1</v>
      </c>
      <c r="G11" s="34" t="s">
        <v>267</v>
      </c>
      <c r="H11" s="17">
        <f aca="true" t="shared" si="0" ref="H11:H13">J11/I11/$D$3</f>
        <v>544.25</v>
      </c>
      <c r="I11" s="7">
        <f aca="true" t="shared" si="1" ref="I11:I13">COUNTIF($C$11:$D$16,G11)</f>
        <v>1</v>
      </c>
      <c r="J11" s="18">
        <f aca="true" t="shared" si="2" ref="J11:J13">SUMIF($C$11:$D$16,G11,$D$11:$D$16)</f>
        <v>4354</v>
      </c>
    </row>
    <row r="12" spans="1:10" ht="14.25">
      <c r="A12" s="19">
        <v>2</v>
      </c>
      <c r="B12" s="20" t="s">
        <v>36</v>
      </c>
      <c r="C12" s="21" t="s">
        <v>267</v>
      </c>
      <c r="D12" s="10">
        <v>4354</v>
      </c>
      <c r="E12" s="7" t="s">
        <v>643</v>
      </c>
      <c r="F12" s="7">
        <v>2</v>
      </c>
      <c r="G12" s="9" t="s">
        <v>212</v>
      </c>
      <c r="H12" s="17">
        <f t="shared" si="0"/>
        <v>517.375</v>
      </c>
      <c r="I12" s="7">
        <f t="shared" si="1"/>
        <v>2</v>
      </c>
      <c r="J12" s="18">
        <f t="shared" si="2"/>
        <v>8278</v>
      </c>
    </row>
    <row r="13" spans="1:10" ht="14.25">
      <c r="A13" s="23">
        <v>3</v>
      </c>
      <c r="B13" s="24" t="s">
        <v>194</v>
      </c>
      <c r="C13" s="25" t="s">
        <v>212</v>
      </c>
      <c r="D13" s="10">
        <v>3473</v>
      </c>
      <c r="E13" s="7"/>
      <c r="F13" s="7">
        <v>3</v>
      </c>
      <c r="G13" s="34" t="s">
        <v>227</v>
      </c>
      <c r="H13" s="17">
        <f t="shared" si="0"/>
        <v>250</v>
      </c>
      <c r="I13" s="7">
        <f t="shared" si="1"/>
        <v>1</v>
      </c>
      <c r="J13" s="18">
        <f t="shared" si="2"/>
        <v>2000</v>
      </c>
    </row>
    <row r="14" spans="2:10" ht="14.25">
      <c r="B14" s="26" t="s">
        <v>323</v>
      </c>
      <c r="C14" t="s">
        <v>227</v>
      </c>
      <c r="D14" s="40">
        <v>2000</v>
      </c>
      <c r="F14" s="6"/>
      <c r="J14" s="50">
        <f>SUM(J11:J13)</f>
        <v>14632</v>
      </c>
    </row>
    <row r="15" ht="14.25">
      <c r="D15" s="40">
        <f>SUM(D11:D14)</f>
        <v>14632</v>
      </c>
    </row>
  </sheetData>
  <sheetProtection selectLockedCells="1" selectUnlockedCells="1"/>
  <mergeCells count="7">
    <mergeCell ref="B1:C1"/>
    <mergeCell ref="B2:B3"/>
    <mergeCell ref="H2:J2"/>
    <mergeCell ref="H3:J3"/>
    <mergeCell ref="H4:J4"/>
    <mergeCell ref="H5:J5"/>
    <mergeCell ref="H7:I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N61"/>
  <sheetViews>
    <sheetView workbookViewId="0" topLeftCell="A1">
      <pane xSplit="1" ySplit="1" topLeftCell="B34" activePane="bottomRight" state="frozen"/>
      <selection pane="topLeft" activeCell="A1" sqref="A1"/>
      <selection pane="topRight" activeCell="B1" sqref="B1"/>
      <selection pane="bottomLeft" activeCell="A34" sqref="A34"/>
      <selection pane="bottomRight" activeCell="J43" sqref="J43"/>
    </sheetView>
  </sheetViews>
  <sheetFormatPr defaultColWidth="10.28125" defaultRowHeight="12.75"/>
  <cols>
    <col min="1" max="1" width="5.421875" style="0" customWidth="1"/>
    <col min="2" max="2" width="6.00390625" style="0" customWidth="1"/>
    <col min="3" max="4" width="8.28125" style="0" customWidth="1"/>
    <col min="5" max="5" width="8.421875" style="0" customWidth="1"/>
    <col min="6" max="6" width="7.140625" style="0" customWidth="1"/>
    <col min="7" max="7" width="8.140625" style="0" customWidth="1"/>
    <col min="8" max="9" width="8.8515625" style="0" customWidth="1"/>
    <col min="10" max="10" width="21.7109375" style="0" customWidth="1"/>
    <col min="11" max="11" width="29.28125" style="0" customWidth="1"/>
    <col min="12" max="12" width="6.7109375" style="0" customWidth="1"/>
    <col min="13" max="13" width="7.57421875" style="0" customWidth="1"/>
    <col min="14" max="14" width="7.421875" style="0" customWidth="1"/>
    <col min="15" max="15" width="8.421875" style="0" customWidth="1"/>
    <col min="16" max="16" width="6.421875" style="0" customWidth="1"/>
    <col min="17" max="17" width="8.57421875" style="0" customWidth="1"/>
    <col min="18" max="246" width="11.28125" style="0" customWidth="1"/>
    <col min="247" max="16384" width="11.57421875" style="0" customWidth="1"/>
  </cols>
  <sheetData>
    <row r="1" spans="10:14" ht="12.75">
      <c r="J1" t="s">
        <v>644</v>
      </c>
      <c r="K1" t="s">
        <v>645</v>
      </c>
      <c r="L1" t="s">
        <v>2</v>
      </c>
      <c r="M1" s="7" t="s">
        <v>14</v>
      </c>
      <c r="N1" s="6" t="s">
        <v>646</v>
      </c>
    </row>
    <row r="2" spans="1:14" ht="12.75">
      <c r="A2" s="7">
        <f>'1976-77'!A1</f>
        <v>1</v>
      </c>
      <c r="B2" s="22">
        <f>'1976-77'!B1</f>
        <v>0</v>
      </c>
      <c r="C2" s="22"/>
      <c r="D2" s="36" t="s">
        <v>647</v>
      </c>
      <c r="E2" s="36"/>
      <c r="F2" s="36"/>
      <c r="G2" s="36"/>
      <c r="H2" s="36"/>
      <c r="J2" t="s">
        <v>648</v>
      </c>
      <c r="K2" t="s">
        <v>649</v>
      </c>
      <c r="L2" s="7">
        <f>'1976-77'!D$2</f>
        <v>11</v>
      </c>
      <c r="M2" s="7">
        <f>'1976-77'!D$5</f>
        <v>11</v>
      </c>
      <c r="N2" s="7">
        <f>'1976-77'!D$3</f>
        <v>4</v>
      </c>
    </row>
    <row r="3" spans="1:14" ht="12.75">
      <c r="A3" s="7">
        <f>'1978'!A1</f>
        <v>2</v>
      </c>
      <c r="B3" s="22">
        <f>'1978'!B$1</f>
        <v>0</v>
      </c>
      <c r="C3" s="22"/>
      <c r="D3" s="22"/>
      <c r="E3" s="22"/>
      <c r="F3" s="22"/>
      <c r="J3" t="s">
        <v>650</v>
      </c>
      <c r="K3" t="s">
        <v>651</v>
      </c>
      <c r="L3" s="7">
        <f>'1978'!D2</f>
        <v>12</v>
      </c>
      <c r="M3" s="7">
        <f>'1978'!D$5</f>
        <v>9</v>
      </c>
      <c r="N3" s="7">
        <f>'1978'!D$3</f>
        <v>3</v>
      </c>
    </row>
    <row r="4" spans="1:14" ht="12.75">
      <c r="A4" s="7">
        <f>'1979'!A1</f>
        <v>3</v>
      </c>
      <c r="B4" s="22">
        <f>'1979'!B$1</f>
        <v>0</v>
      </c>
      <c r="C4" s="22"/>
      <c r="D4" s="22"/>
      <c r="E4" s="22"/>
      <c r="F4" s="22"/>
      <c r="J4" t="s">
        <v>652</v>
      </c>
      <c r="K4" t="s">
        <v>653</v>
      </c>
      <c r="L4" s="7">
        <f>'1979'!D2</f>
        <v>14</v>
      </c>
      <c r="M4" s="7">
        <f>'1979'!D$5</f>
        <v>9</v>
      </c>
      <c r="N4" s="7">
        <f>'1979'!D$3</f>
        <v>3</v>
      </c>
    </row>
    <row r="5" spans="1:14" ht="12.75">
      <c r="A5" s="7">
        <f>'1980'!A1</f>
        <v>4</v>
      </c>
      <c r="B5" s="22">
        <f>'1980'!B$1</f>
        <v>0</v>
      </c>
      <c r="C5" s="22"/>
      <c r="D5" s="22"/>
      <c r="E5" s="22"/>
      <c r="F5" s="22"/>
      <c r="J5" t="s">
        <v>654</v>
      </c>
      <c r="K5" t="s">
        <v>655</v>
      </c>
      <c r="L5" s="7">
        <f>'1980'!D2</f>
        <v>21</v>
      </c>
      <c r="M5" s="7">
        <f>'1980'!D$5</f>
        <v>12</v>
      </c>
      <c r="N5" s="7">
        <f>'1980'!D$3</f>
        <v>3</v>
      </c>
    </row>
    <row r="6" spans="1:14" ht="12.75">
      <c r="A6" s="7">
        <f>'1981'!A$1</f>
        <v>5</v>
      </c>
      <c r="B6" s="22">
        <f>'1981'!B$1</f>
        <v>0</v>
      </c>
      <c r="C6" s="22"/>
      <c r="D6" s="22"/>
      <c r="E6" s="22"/>
      <c r="F6" s="22"/>
      <c r="J6" t="s">
        <v>656</v>
      </c>
      <c r="K6" t="s">
        <v>655</v>
      </c>
      <c r="L6" s="7">
        <f>'1981'!D2</f>
        <v>20</v>
      </c>
      <c r="M6" s="7">
        <f>'1981'!D$5</f>
        <v>13</v>
      </c>
      <c r="N6" s="7">
        <f>'1981'!D$3</f>
        <v>6</v>
      </c>
    </row>
    <row r="7" spans="1:14" ht="12.75">
      <c r="A7" s="7">
        <f>'1982'!A$1</f>
        <v>6</v>
      </c>
      <c r="B7" s="22">
        <f>'1982'!B$1</f>
        <v>0</v>
      </c>
      <c r="C7" s="22"/>
      <c r="D7" s="22"/>
      <c r="E7" s="22"/>
      <c r="F7" s="22"/>
      <c r="J7" t="s">
        <v>654</v>
      </c>
      <c r="K7" t="s">
        <v>655</v>
      </c>
      <c r="L7" s="7">
        <f>'1982'!D2</f>
        <v>17</v>
      </c>
      <c r="M7" s="7">
        <f>'1982'!D$5</f>
        <v>11</v>
      </c>
      <c r="N7" s="7">
        <f>'1982'!D$3</f>
        <v>4</v>
      </c>
    </row>
    <row r="8" spans="1:14" ht="12.75">
      <c r="A8" s="7">
        <f>'1983'!A$1</f>
        <v>7</v>
      </c>
      <c r="B8" s="22">
        <f>'1983'!B$1</f>
        <v>0</v>
      </c>
      <c r="C8" s="22"/>
      <c r="D8" s="22"/>
      <c r="E8" s="22"/>
      <c r="F8" s="22"/>
      <c r="J8" t="s">
        <v>248</v>
      </c>
      <c r="K8" t="s">
        <v>657</v>
      </c>
      <c r="L8" s="7">
        <f>'1983'!D2</f>
        <v>23</v>
      </c>
      <c r="M8" s="7">
        <f>'1983'!D$5</f>
        <v>13</v>
      </c>
      <c r="N8" s="7">
        <f>'1983'!D$3</f>
        <v>6</v>
      </c>
    </row>
    <row r="9" spans="1:14" ht="12.75">
      <c r="A9" s="7">
        <f>'1984'!A$1</f>
        <v>8</v>
      </c>
      <c r="B9" s="22">
        <f>'1984'!B$1</f>
        <v>0</v>
      </c>
      <c r="C9" s="22"/>
      <c r="D9" s="22"/>
      <c r="E9" s="22"/>
      <c r="F9" s="22"/>
      <c r="J9" t="s">
        <v>44</v>
      </c>
      <c r="K9" t="s">
        <v>657</v>
      </c>
      <c r="L9" s="7">
        <f>'1984'!D2</f>
        <v>16</v>
      </c>
      <c r="M9" s="7">
        <f>'1984'!D$5</f>
        <v>10</v>
      </c>
      <c r="N9" s="7">
        <f>'1984'!D$3</f>
        <v>7</v>
      </c>
    </row>
    <row r="10" spans="1:14" ht="12.75">
      <c r="A10" s="7">
        <f>'1985'!A$1</f>
        <v>9</v>
      </c>
      <c r="B10" s="22">
        <f>'1985'!B$1</f>
        <v>0</v>
      </c>
      <c r="C10" s="22"/>
      <c r="D10" s="22"/>
      <c r="E10" s="22"/>
      <c r="F10" s="22"/>
      <c r="J10" t="s">
        <v>248</v>
      </c>
      <c r="K10" t="s">
        <v>657</v>
      </c>
      <c r="L10" s="7">
        <f>'1985'!D$2</f>
        <v>22</v>
      </c>
      <c r="M10" s="7">
        <f>'1985'!D$5</f>
        <v>12</v>
      </c>
      <c r="N10" s="7">
        <f>'1985'!D$3</f>
        <v>12</v>
      </c>
    </row>
    <row r="11" spans="1:14" ht="12.75">
      <c r="A11" s="7">
        <f>'1986'!A$1</f>
        <v>10</v>
      </c>
      <c r="B11" s="22">
        <f>'1986'!B$1</f>
        <v>0</v>
      </c>
      <c r="C11" s="22"/>
      <c r="D11" s="22"/>
      <c r="E11" s="22"/>
      <c r="F11" s="22"/>
      <c r="J11" t="s">
        <v>658</v>
      </c>
      <c r="K11" t="s">
        <v>657</v>
      </c>
      <c r="L11" s="7">
        <f>'1986'!D$2</f>
        <v>29</v>
      </c>
      <c r="M11" s="7">
        <f>'1986'!D$5</f>
        <v>12</v>
      </c>
      <c r="N11" s="7">
        <f>'1986'!D$3</f>
        <v>4</v>
      </c>
    </row>
    <row r="12" spans="1:14" ht="12.75">
      <c r="A12" s="7">
        <f>'1987'!A$1</f>
        <v>11</v>
      </c>
      <c r="B12" s="22">
        <f>'1987'!B$1</f>
        <v>0</v>
      </c>
      <c r="C12" s="22"/>
      <c r="D12" s="22"/>
      <c r="E12" s="22"/>
      <c r="F12" s="22"/>
      <c r="J12" t="s">
        <v>212</v>
      </c>
      <c r="K12" t="s">
        <v>657</v>
      </c>
      <c r="L12" s="7">
        <f>'1987'!D$2</f>
        <v>29</v>
      </c>
      <c r="M12" s="7">
        <f>'1987'!D$5</f>
        <v>15</v>
      </c>
      <c r="N12" s="7">
        <f>'1987'!D$3</f>
        <v>12</v>
      </c>
    </row>
    <row r="13" spans="1:14" ht="12.75">
      <c r="A13" s="7">
        <f>'1988'!A$1</f>
        <v>12</v>
      </c>
      <c r="B13" s="22">
        <f>'1988'!B$1</f>
        <v>0</v>
      </c>
      <c r="C13" s="22"/>
      <c r="D13" s="22"/>
      <c r="E13" s="22"/>
      <c r="F13" s="22"/>
      <c r="J13" t="s">
        <v>90</v>
      </c>
      <c r="K13" t="s">
        <v>659</v>
      </c>
      <c r="L13" s="7">
        <f>'1988'!D$2</f>
        <v>25</v>
      </c>
      <c r="M13" s="7">
        <f>'1988'!D$5</f>
        <v>11</v>
      </c>
      <c r="N13" s="7">
        <f>'1988'!D$3</f>
        <v>5</v>
      </c>
    </row>
    <row r="14" spans="1:14" ht="12.75">
      <c r="A14" s="7">
        <f>'1989'!A$1</f>
        <v>13</v>
      </c>
      <c r="B14" s="22">
        <f>'1989'!B$1</f>
        <v>0</v>
      </c>
      <c r="C14" s="22"/>
      <c r="D14" s="22"/>
      <c r="E14" s="22"/>
      <c r="F14" s="22"/>
      <c r="J14" t="s">
        <v>267</v>
      </c>
      <c r="K14" t="s">
        <v>660</v>
      </c>
      <c r="L14" s="7">
        <f>'1989'!D$2</f>
        <v>23</v>
      </c>
      <c r="M14" s="7">
        <f>'1989'!D$5</f>
        <v>11</v>
      </c>
      <c r="N14" s="7">
        <f>'1989'!D$3</f>
        <v>9</v>
      </c>
    </row>
    <row r="15" spans="1:14" ht="12.75">
      <c r="A15" s="7">
        <f>'1990'!A$1</f>
        <v>14</v>
      </c>
      <c r="B15" s="22">
        <f>'1990'!B$1</f>
        <v>0</v>
      </c>
      <c r="C15" s="22"/>
      <c r="D15" s="22"/>
      <c r="E15" s="22"/>
      <c r="F15" s="22"/>
      <c r="J15" t="s">
        <v>661</v>
      </c>
      <c r="K15" t="s">
        <v>662</v>
      </c>
      <c r="L15" s="7">
        <f>'1990'!D$2</f>
        <v>24</v>
      </c>
      <c r="M15" s="7">
        <f>'1990'!D$5</f>
        <v>10</v>
      </c>
      <c r="N15" s="7">
        <f>'1990'!D$3</f>
        <v>9</v>
      </c>
    </row>
    <row r="16" spans="1:14" ht="12.75">
      <c r="A16" s="7">
        <f>'1991'!A$1</f>
        <v>15</v>
      </c>
      <c r="B16" s="22">
        <f>'1991'!B$1</f>
        <v>0</v>
      </c>
      <c r="C16" s="22"/>
      <c r="D16" s="22"/>
      <c r="E16" s="22"/>
      <c r="F16" s="22"/>
      <c r="J16" t="s">
        <v>267</v>
      </c>
      <c r="K16" t="s">
        <v>662</v>
      </c>
      <c r="L16" s="7">
        <f>'1991'!D$2</f>
        <v>28</v>
      </c>
      <c r="M16" s="7">
        <f>'1991'!D$5</f>
        <v>12</v>
      </c>
      <c r="N16" s="7">
        <f>'1991'!D$3</f>
        <v>8</v>
      </c>
    </row>
    <row r="17" spans="1:14" ht="12.75">
      <c r="A17" s="7">
        <f>'1992'!A$1</f>
        <v>16</v>
      </c>
      <c r="B17" s="22">
        <f>'1992'!B$1</f>
        <v>0</v>
      </c>
      <c r="C17" s="22"/>
      <c r="D17" s="22"/>
      <c r="E17" s="22"/>
      <c r="F17" s="22"/>
      <c r="G17" s="36" t="s">
        <v>663</v>
      </c>
      <c r="H17" s="36"/>
      <c r="I17" s="36"/>
      <c r="J17" s="36" t="s">
        <v>664</v>
      </c>
      <c r="K17" s="36" t="s">
        <v>662</v>
      </c>
      <c r="L17" s="7">
        <f>'1992'!D$2</f>
        <v>22</v>
      </c>
      <c r="M17" s="7">
        <f>'1992'!D$5</f>
        <v>9</v>
      </c>
      <c r="N17" s="7">
        <f>'1992'!D$3</f>
        <v>1</v>
      </c>
    </row>
    <row r="18" spans="1:14" ht="12.75">
      <c r="A18" s="7">
        <f>'1993'!A$1</f>
        <v>17</v>
      </c>
      <c r="B18" s="22">
        <f>'1993'!B$1</f>
        <v>0</v>
      </c>
      <c r="C18" s="22"/>
      <c r="D18" s="22"/>
      <c r="E18" s="22"/>
      <c r="F18" s="22"/>
      <c r="J18" t="s">
        <v>664</v>
      </c>
      <c r="K18" t="s">
        <v>662</v>
      </c>
      <c r="L18" s="7">
        <f>'1993'!D$2</f>
        <v>20</v>
      </c>
      <c r="M18" s="7">
        <f>'1993'!D$5</f>
        <v>11</v>
      </c>
      <c r="N18" s="7">
        <f>'1993'!D$3</f>
        <v>18</v>
      </c>
    </row>
    <row r="19" spans="1:14" ht="12.75">
      <c r="A19" s="7">
        <f>'1994'!A$1</f>
        <v>18</v>
      </c>
      <c r="B19" s="22">
        <f>'1994'!B$1</f>
        <v>0</v>
      </c>
      <c r="C19" s="22"/>
      <c r="D19" s="22"/>
      <c r="E19" s="22"/>
      <c r="F19" s="22"/>
      <c r="J19" s="26" t="s">
        <v>267</v>
      </c>
      <c r="K19" t="s">
        <v>662</v>
      </c>
      <c r="L19" s="7">
        <f>'1994'!D$2</f>
        <v>17</v>
      </c>
      <c r="M19" s="7">
        <f>'1994'!D$5</f>
        <v>10</v>
      </c>
      <c r="N19" s="7">
        <f>'1994'!D$3</f>
        <v>20</v>
      </c>
    </row>
    <row r="20" spans="1:14" ht="12.75">
      <c r="A20" s="7">
        <f>'1995'!A$1</f>
        <v>19</v>
      </c>
      <c r="B20" s="22">
        <f>'1995'!B$1</f>
        <v>0</v>
      </c>
      <c r="C20" s="22"/>
      <c r="D20" s="22"/>
      <c r="E20" s="22"/>
      <c r="F20" s="22"/>
      <c r="J20" t="s">
        <v>665</v>
      </c>
      <c r="K20" t="s">
        <v>662</v>
      </c>
      <c r="L20" s="7">
        <f>'1995'!D$2</f>
        <v>13</v>
      </c>
      <c r="M20" s="7">
        <f>'1995'!D$5</f>
        <v>10</v>
      </c>
      <c r="N20" s="7">
        <f>'1995'!D$3</f>
        <v>16</v>
      </c>
    </row>
    <row r="21" spans="1:14" ht="12.75">
      <c r="A21" s="7">
        <f>'1996'!A$1</f>
        <v>20</v>
      </c>
      <c r="B21" s="22">
        <f>'1996'!B$1</f>
        <v>0</v>
      </c>
      <c r="C21" s="22"/>
      <c r="D21" s="22"/>
      <c r="E21" s="22"/>
      <c r="F21" s="22"/>
      <c r="J21" t="s">
        <v>44</v>
      </c>
      <c r="K21" t="s">
        <v>666</v>
      </c>
      <c r="L21" s="7">
        <f>'1996'!D$2</f>
        <v>16</v>
      </c>
      <c r="M21" s="7">
        <f>'1996'!D$5</f>
        <v>8</v>
      </c>
      <c r="N21" s="7">
        <f>'1996'!D$3</f>
        <v>8</v>
      </c>
    </row>
    <row r="22" spans="1:14" ht="12.75">
      <c r="A22" s="7">
        <f>'1997'!A$1</f>
        <v>21</v>
      </c>
      <c r="B22" s="22">
        <f>'1997'!B$1</f>
        <v>0</v>
      </c>
      <c r="C22" s="22"/>
      <c r="D22" s="22"/>
      <c r="E22" s="22"/>
      <c r="F22" s="22"/>
      <c r="J22" t="s">
        <v>665</v>
      </c>
      <c r="K22" t="s">
        <v>662</v>
      </c>
      <c r="L22" s="7">
        <f>'1997'!D$2</f>
        <v>12</v>
      </c>
      <c r="M22" s="7">
        <f>'1997'!D$5</f>
        <v>7</v>
      </c>
      <c r="N22" s="7">
        <f>'1997'!D$3</f>
        <v>10</v>
      </c>
    </row>
    <row r="23" spans="1:14" ht="12.75">
      <c r="A23" s="7">
        <f>'1998'!A$1</f>
        <v>22</v>
      </c>
      <c r="B23" s="22">
        <f>'1998'!B$1</f>
        <v>0</v>
      </c>
      <c r="C23" s="22"/>
      <c r="D23" s="22"/>
      <c r="E23" s="22"/>
      <c r="F23" s="22"/>
      <c r="J23" t="s">
        <v>664</v>
      </c>
      <c r="K23" t="s">
        <v>667</v>
      </c>
      <c r="L23" s="7">
        <f>'1998'!D$2</f>
        <v>11</v>
      </c>
      <c r="M23" s="7">
        <f>'1998'!D$5</f>
        <v>6</v>
      </c>
      <c r="N23" s="7">
        <f>'1998'!D$3</f>
        <v>9</v>
      </c>
    </row>
    <row r="24" spans="1:14" ht="12.75">
      <c r="A24" s="7">
        <f>'1999'!A$1</f>
        <v>23</v>
      </c>
      <c r="B24" s="22">
        <f>'1999'!B$1</f>
        <v>0</v>
      </c>
      <c r="C24" s="22"/>
      <c r="D24" s="22"/>
      <c r="E24" s="22"/>
      <c r="F24" s="22"/>
      <c r="J24" t="s">
        <v>668</v>
      </c>
      <c r="K24" t="s">
        <v>669</v>
      </c>
      <c r="L24" s="7">
        <f>'1999'!D$2</f>
        <v>13</v>
      </c>
      <c r="M24" s="7">
        <f>'1999'!D$5</f>
        <v>7</v>
      </c>
      <c r="N24" s="7">
        <f>'1999'!D$3</f>
        <v>10</v>
      </c>
    </row>
    <row r="25" spans="1:14" ht="12.75">
      <c r="A25" s="7">
        <f>'2000'!A$1</f>
        <v>24</v>
      </c>
      <c r="B25" s="22">
        <f>'2000'!B$1</f>
        <v>0</v>
      </c>
      <c r="C25" s="22"/>
      <c r="D25" s="22"/>
      <c r="E25" s="22"/>
      <c r="F25" s="22"/>
      <c r="J25" t="s">
        <v>668</v>
      </c>
      <c r="K25" t="s">
        <v>669</v>
      </c>
      <c r="L25" s="7">
        <f>'2000'!D$2</f>
        <v>14</v>
      </c>
      <c r="M25" s="7">
        <f>'2000'!D$5</f>
        <v>8</v>
      </c>
      <c r="N25" s="7">
        <f>'2000'!D$3</f>
        <v>9</v>
      </c>
    </row>
    <row r="26" spans="1:14" ht="12.75">
      <c r="A26" s="7">
        <f>'2001'!A$1</f>
        <v>25</v>
      </c>
      <c r="B26" s="22">
        <f>'2001'!B$1</f>
        <v>0</v>
      </c>
      <c r="C26" s="22"/>
      <c r="D26" s="22"/>
      <c r="E26" s="22"/>
      <c r="F26" s="22"/>
      <c r="J26" t="s">
        <v>668</v>
      </c>
      <c r="K26" t="s">
        <v>670</v>
      </c>
      <c r="L26" s="7">
        <f>'2001'!D$2</f>
        <v>15</v>
      </c>
      <c r="M26" s="7">
        <f>'2001'!D$5</f>
        <v>7</v>
      </c>
      <c r="N26" s="7">
        <f>'2001'!D$3</f>
        <v>12</v>
      </c>
    </row>
    <row r="27" spans="1:14" ht="12.75">
      <c r="A27" s="7">
        <f>'2002'!A$1</f>
        <v>26</v>
      </c>
      <c r="B27" s="22">
        <f>'2002'!B$1</f>
        <v>0</v>
      </c>
      <c r="C27" s="22"/>
      <c r="D27" s="22"/>
      <c r="E27" s="22"/>
      <c r="F27" s="22"/>
      <c r="J27" t="s">
        <v>668</v>
      </c>
      <c r="K27" t="s">
        <v>670</v>
      </c>
      <c r="L27" s="7">
        <f>'2002'!D$2</f>
        <v>13</v>
      </c>
      <c r="M27" s="7">
        <f>'2002'!D$5</f>
        <v>7</v>
      </c>
      <c r="N27" s="7">
        <f>'2002'!D$3</f>
        <v>18</v>
      </c>
    </row>
    <row r="28" spans="1:14" ht="12.75">
      <c r="A28" s="7">
        <f>'2003N'!A$1</f>
        <v>27</v>
      </c>
      <c r="B28" s="22">
        <f>'2003N'!B$1</f>
        <v>0</v>
      </c>
      <c r="C28" s="22"/>
      <c r="D28" s="22"/>
      <c r="E28" s="22"/>
      <c r="F28" s="22"/>
      <c r="J28" t="s">
        <v>668</v>
      </c>
      <c r="K28" t="s">
        <v>660</v>
      </c>
      <c r="L28" s="7">
        <f>'2003N'!D$2</f>
        <v>16</v>
      </c>
      <c r="M28" s="7">
        <f>'2003N'!D$5</f>
        <v>9</v>
      </c>
      <c r="N28" s="7">
        <f>'2003N'!D$3</f>
        <v>6</v>
      </c>
    </row>
    <row r="29" spans="1:14" ht="12.75">
      <c r="A29" s="7">
        <f>'2004'!A$1</f>
        <v>28</v>
      </c>
      <c r="B29" s="22">
        <f>'2004'!B$1</f>
        <v>0</v>
      </c>
      <c r="C29" s="22"/>
      <c r="D29" s="22"/>
      <c r="E29" s="22"/>
      <c r="F29" s="22"/>
      <c r="J29" t="s">
        <v>671</v>
      </c>
      <c r="K29" t="s">
        <v>662</v>
      </c>
      <c r="L29" s="7">
        <f>'2004'!D$2</f>
        <v>9</v>
      </c>
      <c r="M29" s="7">
        <f>'2004'!D$5</f>
        <v>5</v>
      </c>
      <c r="N29" s="7">
        <f>'2004'!D$3</f>
        <v>13</v>
      </c>
    </row>
    <row r="30" spans="1:14" ht="12.75">
      <c r="A30" s="7">
        <f>'2005N'!A$1</f>
        <v>29</v>
      </c>
      <c r="B30" s="22">
        <f>'2005N'!B$1</f>
        <v>0</v>
      </c>
      <c r="C30" s="22"/>
      <c r="D30" s="22"/>
      <c r="E30" s="22"/>
      <c r="F30" s="22"/>
      <c r="G30" s="22"/>
      <c r="J30" t="s">
        <v>672</v>
      </c>
      <c r="K30" t="s">
        <v>673</v>
      </c>
      <c r="L30" s="7">
        <f>'2005N'!D$2</f>
        <v>11</v>
      </c>
      <c r="M30" s="7">
        <f>'2005N'!D$5</f>
        <v>7</v>
      </c>
      <c r="N30" s="7">
        <f>'2005N'!D$3</f>
        <v>22</v>
      </c>
    </row>
    <row r="31" spans="1:14" ht="12.75">
      <c r="A31" s="7">
        <f>'2006'!A$1</f>
        <v>30</v>
      </c>
      <c r="B31" s="22">
        <f>'2006'!B$1</f>
        <v>0</v>
      </c>
      <c r="C31" s="22"/>
      <c r="D31" s="22"/>
      <c r="E31" s="22"/>
      <c r="F31" s="22"/>
      <c r="J31" t="s">
        <v>471</v>
      </c>
      <c r="K31" t="s">
        <v>674</v>
      </c>
      <c r="L31" s="7">
        <f>'2006'!D$2</f>
        <v>10</v>
      </c>
      <c r="M31" s="7">
        <f>'2006'!D$5</f>
        <v>5</v>
      </c>
      <c r="N31" s="7">
        <f>'2006'!D$3</f>
        <v>11</v>
      </c>
    </row>
    <row r="32" spans="1:14" ht="12.75">
      <c r="A32" s="7">
        <f>'2007'!A$1</f>
        <v>31</v>
      </c>
      <c r="B32" s="22">
        <f>'2007'!B$1</f>
        <v>0</v>
      </c>
      <c r="C32" s="22"/>
      <c r="D32" s="22"/>
      <c r="E32" s="22"/>
      <c r="F32" s="22"/>
      <c r="J32" t="s">
        <v>671</v>
      </c>
      <c r="K32" t="s">
        <v>662</v>
      </c>
      <c r="L32" s="7">
        <f>'2007'!D$2</f>
        <v>11</v>
      </c>
      <c r="M32" s="7">
        <f>'2007'!D$5</f>
        <v>6</v>
      </c>
      <c r="N32" s="7">
        <f>'2007'!D$3</f>
        <v>4</v>
      </c>
    </row>
    <row r="33" spans="1:14" ht="12.75">
      <c r="A33" s="7">
        <f>'2008N'!A$1</f>
        <v>32</v>
      </c>
      <c r="B33" s="22">
        <f>'2008N'!B$1</f>
        <v>0</v>
      </c>
      <c r="C33" s="22"/>
      <c r="D33" s="22"/>
      <c r="E33" s="22"/>
      <c r="F33" s="22"/>
      <c r="G33" s="22"/>
      <c r="J33" t="s">
        <v>675</v>
      </c>
      <c r="K33" t="s">
        <v>676</v>
      </c>
      <c r="L33" s="7">
        <f>'2008N'!D$2</f>
        <v>7</v>
      </c>
      <c r="M33" s="7">
        <f>'2008N'!D$5</f>
        <v>4</v>
      </c>
      <c r="N33" s="7">
        <f>'2008N'!D$3</f>
        <v>12</v>
      </c>
    </row>
    <row r="34" spans="1:14" ht="12.75">
      <c r="A34" s="7">
        <f>'2009'!A$1</f>
        <v>33</v>
      </c>
      <c r="B34" s="22">
        <f>'2009'!B$1</f>
        <v>0</v>
      </c>
      <c r="C34" s="22"/>
      <c r="D34" s="22"/>
      <c r="E34" s="22"/>
      <c r="J34" t="s">
        <v>677</v>
      </c>
      <c r="K34" t="s">
        <v>662</v>
      </c>
      <c r="L34" s="7">
        <f>'2009'!D$2</f>
        <v>12</v>
      </c>
      <c r="M34" s="7">
        <f>'2009'!D$5</f>
        <v>6</v>
      </c>
      <c r="N34" s="7">
        <f>'2009'!D$3</f>
        <v>14</v>
      </c>
    </row>
    <row r="35" spans="1:14" ht="12.75">
      <c r="A35" s="7">
        <f>'2010N'!A$1</f>
        <v>34</v>
      </c>
      <c r="B35" s="22">
        <f>'2010N'!B$1</f>
        <v>0</v>
      </c>
      <c r="C35" s="22"/>
      <c r="D35" s="22"/>
      <c r="E35" s="22"/>
      <c r="F35" s="22"/>
      <c r="J35" t="s">
        <v>671</v>
      </c>
      <c r="K35" t="s">
        <v>662</v>
      </c>
      <c r="L35" s="7">
        <f>'2010N'!D$2</f>
        <v>7</v>
      </c>
      <c r="M35" s="7">
        <f>'2010N'!D$5</f>
        <v>5</v>
      </c>
      <c r="N35" s="7">
        <f>'2010N'!D$3</f>
        <v>11</v>
      </c>
    </row>
    <row r="36" spans="1:14" ht="12.75">
      <c r="A36" s="7">
        <f>'2011N'!A$1</f>
        <v>35</v>
      </c>
      <c r="B36" s="22">
        <f>'2011N'!B$1</f>
        <v>0</v>
      </c>
      <c r="C36" s="22"/>
      <c r="D36" s="22"/>
      <c r="E36" s="22"/>
      <c r="F36" s="22"/>
      <c r="J36" t="s">
        <v>675</v>
      </c>
      <c r="K36" t="s">
        <v>657</v>
      </c>
      <c r="L36" s="7">
        <f>'2011N'!D$2</f>
        <v>7</v>
      </c>
      <c r="M36" s="7">
        <f>'2011N'!D$5</f>
        <v>6</v>
      </c>
      <c r="N36" s="7">
        <f>'2011N'!D$3</f>
        <v>4</v>
      </c>
    </row>
    <row r="37" spans="1:14" ht="12.75">
      <c r="A37" s="7">
        <f>'2012'!A$1</f>
        <v>36</v>
      </c>
      <c r="B37" s="22">
        <f>'2012'!B$1</f>
        <v>0</v>
      </c>
      <c r="C37" s="22"/>
      <c r="D37" s="22"/>
      <c r="E37" s="22"/>
      <c r="F37" s="22"/>
      <c r="J37" t="s">
        <v>44</v>
      </c>
      <c r="K37" t="s">
        <v>657</v>
      </c>
      <c r="L37" s="7">
        <f>'2012'!D$2</f>
        <v>9</v>
      </c>
      <c r="M37" s="7">
        <f>'2012'!D$5</f>
        <v>7</v>
      </c>
      <c r="N37" s="7">
        <f>'2012'!D$3</f>
        <v>15</v>
      </c>
    </row>
    <row r="38" spans="1:14" ht="12.75">
      <c r="A38" s="7">
        <f>'2013'!A$1</f>
        <v>37</v>
      </c>
      <c r="B38" s="22">
        <f>'2013'!B$1</f>
        <v>0</v>
      </c>
      <c r="C38" s="22"/>
      <c r="D38" s="22"/>
      <c r="E38" s="22"/>
      <c r="F38" s="22"/>
      <c r="J38" t="s">
        <v>671</v>
      </c>
      <c r="K38" t="s">
        <v>662</v>
      </c>
      <c r="L38" s="7">
        <f>'2013'!D$2</f>
        <v>9</v>
      </c>
      <c r="M38" s="7">
        <f>'2013'!D$5</f>
        <v>6</v>
      </c>
      <c r="N38" s="7">
        <f>'2013'!D$3</f>
        <v>5</v>
      </c>
    </row>
    <row r="39" spans="1:14" ht="12.75">
      <c r="A39" s="7">
        <f>'2014'!A$1</f>
        <v>38</v>
      </c>
      <c r="B39" s="22">
        <f>'2014'!B$1</f>
        <v>0</v>
      </c>
      <c r="C39" s="22"/>
      <c r="D39" s="22"/>
      <c r="E39" s="22"/>
      <c r="F39" s="22"/>
      <c r="G39" s="22"/>
      <c r="H39" s="36" t="s">
        <v>678</v>
      </c>
      <c r="I39" s="36"/>
      <c r="J39" t="s">
        <v>672</v>
      </c>
      <c r="K39" t="s">
        <v>673</v>
      </c>
      <c r="L39" s="7">
        <f>'2014'!D$2</f>
        <v>5</v>
      </c>
      <c r="M39" s="7">
        <f>'2014'!D$5</f>
        <v>4</v>
      </c>
      <c r="N39" s="7">
        <f>'2014'!D$3</f>
        <v>5</v>
      </c>
    </row>
    <row r="40" spans="1:14" ht="12.75">
      <c r="A40" s="7">
        <f>'2015N'!A$1</f>
        <v>39</v>
      </c>
      <c r="B40" s="22">
        <f>'2015N'!B$1</f>
        <v>0</v>
      </c>
      <c r="C40" s="22"/>
      <c r="D40" s="22"/>
      <c r="E40" s="22"/>
      <c r="F40" s="22"/>
      <c r="J40" t="s">
        <v>677</v>
      </c>
      <c r="K40" t="s">
        <v>673</v>
      </c>
      <c r="L40" s="7">
        <f>'2015N'!D$2</f>
        <v>6</v>
      </c>
      <c r="M40" s="7">
        <f>'2015N'!D$5</f>
        <v>4</v>
      </c>
      <c r="N40" s="7">
        <f>'2015N'!D$3</f>
        <v>20</v>
      </c>
    </row>
    <row r="41" spans="1:14" ht="12.75">
      <c r="A41" s="7">
        <v>40</v>
      </c>
      <c r="B41" s="22" t="s">
        <v>679</v>
      </c>
      <c r="C41" s="22"/>
      <c r="D41" s="22"/>
      <c r="E41" s="22"/>
      <c r="F41" s="22"/>
      <c r="G41" s="22"/>
      <c r="J41" t="s">
        <v>672</v>
      </c>
      <c r="K41" t="s">
        <v>680</v>
      </c>
      <c r="L41" s="7">
        <v>3</v>
      </c>
      <c r="M41" s="7">
        <v>3</v>
      </c>
      <c r="N41" s="7">
        <v>13</v>
      </c>
    </row>
    <row r="42" spans="1:14" ht="14.25">
      <c r="A42" s="7">
        <v>41</v>
      </c>
      <c r="B42" s="22" t="s">
        <v>681</v>
      </c>
      <c r="J42" t="s">
        <v>682</v>
      </c>
      <c r="K42" s="9" t="s">
        <v>680</v>
      </c>
      <c r="L42" s="7">
        <v>4</v>
      </c>
      <c r="M42" s="7">
        <v>3</v>
      </c>
      <c r="N42" s="7">
        <v>8</v>
      </c>
    </row>
    <row r="43" spans="1:14" ht="14.25">
      <c r="A43" s="7"/>
      <c r="B43" s="22"/>
      <c r="K43" s="6">
        <f>COUNTIF(J$2:J$42,"&gt;A")</f>
        <v>41</v>
      </c>
      <c r="L43" s="7"/>
      <c r="M43" s="7"/>
      <c r="N43" s="7"/>
    </row>
    <row r="44" ht="12.75">
      <c r="K44" t="s">
        <v>645</v>
      </c>
    </row>
    <row r="45" spans="11:12" ht="12.75">
      <c r="K45" t="s">
        <v>649</v>
      </c>
      <c r="L45" s="6">
        <v>1</v>
      </c>
    </row>
    <row r="46" spans="11:12" ht="12.75">
      <c r="K46" t="s">
        <v>651</v>
      </c>
      <c r="L46" s="6">
        <f>COUNTIF(K$2:K$39,"=John Grubbström")</f>
        <v>1</v>
      </c>
    </row>
    <row r="47" spans="11:12" ht="12.75">
      <c r="K47" t="s">
        <v>653</v>
      </c>
      <c r="L47" s="6">
        <f>COUNTIF(K$2:K$39,"=Sten-Åke Björnstedt")</f>
        <v>1</v>
      </c>
    </row>
    <row r="48" spans="11:12" ht="12.75">
      <c r="K48" t="s">
        <v>655</v>
      </c>
      <c r="L48" s="6">
        <f>COUNTIF(K$2:K$39,"=Per Helmerson")</f>
        <v>3</v>
      </c>
    </row>
    <row r="49" spans="11:12" ht="12.75">
      <c r="K49" t="s">
        <v>657</v>
      </c>
      <c r="L49" s="6">
        <f>COUNTIF(K$2:K$39,"=Ingemar Lilja")</f>
        <v>7</v>
      </c>
    </row>
    <row r="50" spans="11:12" ht="12.75">
      <c r="K50" t="s">
        <v>659</v>
      </c>
      <c r="L50" s="6">
        <f>COUNTIF(K$2:K$39,"=Per-Ola Lindqvist")</f>
        <v>1</v>
      </c>
    </row>
    <row r="51" spans="11:12" ht="12.75">
      <c r="K51" t="s">
        <v>660</v>
      </c>
      <c r="L51" s="6">
        <f>COUNTIF(K$2:K$39,"=Jan Balkedal")</f>
        <v>2</v>
      </c>
    </row>
    <row r="52" spans="11:12" ht="12.75">
      <c r="K52" t="s">
        <v>662</v>
      </c>
      <c r="L52" s="6">
        <f>COUNTIF(K$2:K$39,"=Bengt Stener")</f>
        <v>12</v>
      </c>
    </row>
    <row r="53" spans="11:12" ht="12.75">
      <c r="K53" t="s">
        <v>666</v>
      </c>
      <c r="L53" s="6">
        <f>COUNTIF(K$2:K$39,"=Bengt Gunnarsson")</f>
        <v>1</v>
      </c>
    </row>
    <row r="54" spans="11:12" ht="12.75">
      <c r="K54" t="s">
        <v>667</v>
      </c>
      <c r="L54" s="6">
        <f>COUNTIF(K$2:K$39,"=Tobias Kärrsten")</f>
        <v>1</v>
      </c>
    </row>
    <row r="55" spans="11:12" ht="12.75">
      <c r="K55" t="s">
        <v>669</v>
      </c>
      <c r="L55" s="6">
        <f>COUNTIF(K$2:K$39,"=Rob Walker")</f>
        <v>2</v>
      </c>
    </row>
    <row r="56" spans="11:12" ht="12.75">
      <c r="K56" t="s">
        <v>670</v>
      </c>
      <c r="L56" s="6">
        <f>COUNTIF(K$2:K$39,"=Risto Jalava")</f>
        <v>2</v>
      </c>
    </row>
    <row r="57" spans="11:12" ht="12.75">
      <c r="K57" t="s">
        <v>673</v>
      </c>
      <c r="L57" s="6">
        <f>COUNTIF(K$2:K$40,"=Les Purfield")</f>
        <v>3</v>
      </c>
    </row>
    <row r="58" spans="11:12" ht="12.75">
      <c r="K58" t="s">
        <v>674</v>
      </c>
      <c r="L58" s="6">
        <f>COUNTIF(K$2:K$39,"=Poa Ekeblad")</f>
        <v>1</v>
      </c>
    </row>
    <row r="59" spans="11:12" ht="14.25">
      <c r="K59" t="s">
        <v>676</v>
      </c>
      <c r="L59" s="6">
        <f>COUNTIF(K$2:K$39,"=Dave Morgan")</f>
        <v>1</v>
      </c>
    </row>
    <row r="60" spans="11:12" ht="14.25">
      <c r="K60" t="s">
        <v>680</v>
      </c>
      <c r="L60" s="6">
        <f>COUNTIF(K$2:K$42,"=Paolo Oggioni")</f>
        <v>2</v>
      </c>
    </row>
    <row r="61" ht="12.75">
      <c r="L61" s="6">
        <f>SUM(L45:L60)</f>
        <v>41</v>
      </c>
    </row>
  </sheetData>
  <sheetProtection selectLockedCells="1" selectUnlockedCells="1"/>
  <mergeCells count="43">
    <mergeCell ref="B2:C2"/>
    <mergeCell ref="D2:H2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G17:I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G30"/>
    <mergeCell ref="B31:F31"/>
    <mergeCell ref="B32:F32"/>
    <mergeCell ref="B33:G33"/>
    <mergeCell ref="B34:E34"/>
    <mergeCell ref="B35:F35"/>
    <mergeCell ref="B36:F36"/>
    <mergeCell ref="B37:F37"/>
    <mergeCell ref="B38:F38"/>
    <mergeCell ref="B39:G39"/>
    <mergeCell ref="H39:I39"/>
    <mergeCell ref="B40:F40"/>
    <mergeCell ref="B41:G4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X60"/>
  <sheetViews>
    <sheetView workbookViewId="0" topLeftCell="A22">
      <selection activeCell="F44" sqref="F44"/>
    </sheetView>
  </sheetViews>
  <sheetFormatPr defaultColWidth="10.28125" defaultRowHeight="12.75"/>
  <cols>
    <col min="1" max="1" width="8.8515625" style="7" customWidth="1"/>
    <col min="2" max="2" width="5.7109375" style="6" customWidth="1"/>
    <col min="3" max="3" width="2.00390625" style="0" customWidth="1"/>
    <col min="4" max="4" width="21.28125" style="0" customWidth="1"/>
    <col min="5" max="5" width="4.7109375" style="0" customWidth="1"/>
    <col min="6" max="6" width="2.00390625" style="0" customWidth="1"/>
    <col min="7" max="7" width="20.8515625" style="0" customWidth="1"/>
    <col min="8" max="8" width="5.421875" style="7" customWidth="1"/>
    <col min="9" max="9" width="2.00390625" style="0" customWidth="1"/>
    <col min="10" max="10" width="20.140625" style="0" customWidth="1"/>
    <col min="11" max="11" width="4.7109375" style="7" customWidth="1"/>
    <col min="12" max="12" width="4.140625" style="0" customWidth="1"/>
    <col min="13" max="13" width="5.421875" style="0" customWidth="1"/>
    <col min="14" max="14" width="20.8515625" style="0" customWidth="1"/>
    <col min="15" max="15" width="4.00390625" style="0" customWidth="1"/>
    <col min="16" max="16" width="5.421875" style="0" customWidth="1"/>
    <col min="17" max="17" width="21.7109375" style="0" customWidth="1"/>
    <col min="18" max="18" width="6.28125" style="0" customWidth="1"/>
    <col min="19" max="19" width="5.8515625" style="0" customWidth="1"/>
    <col min="20" max="20" width="7.140625" style="0" customWidth="1"/>
    <col min="21" max="21" width="6.8515625" style="0" customWidth="1"/>
    <col min="22" max="22" width="6.421875" style="0" customWidth="1"/>
    <col min="23" max="23" width="7.7109375" style="0" customWidth="1"/>
    <col min="24" max="252" width="11.28125" style="0" customWidth="1"/>
    <col min="253" max="16384" width="11.57421875" style="0" customWidth="1"/>
  </cols>
  <sheetData>
    <row r="1" spans="4:23" ht="12.75">
      <c r="D1" t="s">
        <v>683</v>
      </c>
      <c r="G1" t="s">
        <v>684</v>
      </c>
      <c r="J1" t="s">
        <v>685</v>
      </c>
      <c r="P1" s="36" t="s">
        <v>686</v>
      </c>
      <c r="Q1" s="36"/>
      <c r="R1" s="36"/>
      <c r="S1" s="36"/>
      <c r="T1" s="36"/>
      <c r="U1" s="36"/>
      <c r="V1" s="36"/>
      <c r="W1" s="36"/>
    </row>
    <row r="2" spans="1:23" ht="12.75">
      <c r="A2" s="7" t="s">
        <v>687</v>
      </c>
      <c r="B2" s="2">
        <v>1</v>
      </c>
      <c r="C2" s="14">
        <v>1</v>
      </c>
      <c r="D2" s="15" t="s">
        <v>29</v>
      </c>
      <c r="E2" s="14" t="s">
        <v>688</v>
      </c>
      <c r="F2" s="19">
        <v>2</v>
      </c>
      <c r="G2" s="20" t="s">
        <v>33</v>
      </c>
      <c r="H2" s="19" t="s">
        <v>689</v>
      </c>
      <c r="I2" s="23">
        <v>3</v>
      </c>
      <c r="J2" s="24" t="s">
        <v>36</v>
      </c>
      <c r="K2" s="23" t="s">
        <v>690</v>
      </c>
      <c r="L2" s="6">
        <v>1</v>
      </c>
      <c r="M2" s="7" t="s">
        <v>688</v>
      </c>
      <c r="N2" s="22" t="s">
        <v>30</v>
      </c>
      <c r="O2" s="26"/>
      <c r="P2" s="51"/>
      <c r="Q2" s="52"/>
      <c r="R2" s="52"/>
      <c r="S2" s="52"/>
      <c r="T2" s="52"/>
      <c r="U2" s="52"/>
      <c r="V2" s="53" t="s">
        <v>691</v>
      </c>
      <c r="W2" s="53"/>
    </row>
    <row r="3" spans="1:23" ht="12.75">
      <c r="A3" s="7">
        <v>1978</v>
      </c>
      <c r="B3" s="2">
        <v>2</v>
      </c>
      <c r="C3" s="14">
        <v>1</v>
      </c>
      <c r="D3" s="15" t="s">
        <v>33</v>
      </c>
      <c r="E3" s="14" t="s">
        <v>688</v>
      </c>
      <c r="F3" s="19">
        <v>2</v>
      </c>
      <c r="G3" s="20" t="s">
        <v>61</v>
      </c>
      <c r="H3" s="19" t="s">
        <v>692</v>
      </c>
      <c r="I3" s="23">
        <v>3</v>
      </c>
      <c r="J3" s="24" t="s">
        <v>63</v>
      </c>
      <c r="K3" s="23" t="s">
        <v>461</v>
      </c>
      <c r="L3" s="6">
        <v>2</v>
      </c>
      <c r="M3" s="7" t="s">
        <v>693</v>
      </c>
      <c r="N3" s="22" t="s">
        <v>90</v>
      </c>
      <c r="P3" s="53" t="s">
        <v>694</v>
      </c>
      <c r="Q3" s="54" t="s">
        <v>695</v>
      </c>
      <c r="R3" s="54" t="s">
        <v>23</v>
      </c>
      <c r="S3" s="14" t="s">
        <v>683</v>
      </c>
      <c r="T3" s="55" t="s">
        <v>684</v>
      </c>
      <c r="U3" s="56" t="s">
        <v>685</v>
      </c>
      <c r="V3" s="53" t="s">
        <v>696</v>
      </c>
      <c r="W3" s="53" t="s">
        <v>697</v>
      </c>
    </row>
    <row r="4" spans="1:23" ht="12.75">
      <c r="A4" s="7">
        <v>1979</v>
      </c>
      <c r="B4" s="2">
        <v>3</v>
      </c>
      <c r="C4" s="14">
        <v>1</v>
      </c>
      <c r="D4" s="15" t="s">
        <v>63</v>
      </c>
      <c r="E4" s="14" t="s">
        <v>461</v>
      </c>
      <c r="F4" s="19">
        <v>2</v>
      </c>
      <c r="G4" s="20" t="s">
        <v>36</v>
      </c>
      <c r="H4" s="19" t="s">
        <v>690</v>
      </c>
      <c r="I4" s="23">
        <v>3</v>
      </c>
      <c r="J4" s="24" t="s">
        <v>76</v>
      </c>
      <c r="K4" s="23" t="s">
        <v>461</v>
      </c>
      <c r="L4" s="6">
        <v>3</v>
      </c>
      <c r="M4" s="7" t="s">
        <v>698</v>
      </c>
      <c r="N4" t="s">
        <v>212</v>
      </c>
      <c r="O4" s="6">
        <v>1</v>
      </c>
      <c r="P4" s="51">
        <v>1</v>
      </c>
      <c r="Q4" s="57" t="s">
        <v>36</v>
      </c>
      <c r="R4" s="58" t="s">
        <v>699</v>
      </c>
      <c r="S4" s="59">
        <v>9</v>
      </c>
      <c r="T4" s="55">
        <v>11</v>
      </c>
      <c r="U4" s="60">
        <v>6</v>
      </c>
      <c r="V4" s="51">
        <f aca="true" t="shared" si="0" ref="V4:V32">S4*3+T4*2+U4*1</f>
        <v>55</v>
      </c>
      <c r="W4" s="58">
        <f aca="true" t="shared" si="1" ref="W4:W38">S4+T4+U4</f>
        <v>26</v>
      </c>
    </row>
    <row r="5" spans="1:23" ht="12.75">
      <c r="A5" s="7">
        <v>1980</v>
      </c>
      <c r="B5" s="2">
        <v>4</v>
      </c>
      <c r="C5" s="14">
        <v>1</v>
      </c>
      <c r="D5" s="15" t="s">
        <v>87</v>
      </c>
      <c r="E5" s="14" t="s">
        <v>700</v>
      </c>
      <c r="F5" s="19">
        <v>2</v>
      </c>
      <c r="G5" s="20" t="s">
        <v>36</v>
      </c>
      <c r="H5" s="19" t="s">
        <v>461</v>
      </c>
      <c r="I5" s="23">
        <v>3</v>
      </c>
      <c r="J5" s="24" t="s">
        <v>33</v>
      </c>
      <c r="K5" s="23" t="s">
        <v>701</v>
      </c>
      <c r="L5" s="6">
        <v>4</v>
      </c>
      <c r="M5" s="7" t="s">
        <v>183</v>
      </c>
      <c r="N5" t="s">
        <v>702</v>
      </c>
      <c r="O5" s="6">
        <v>2</v>
      </c>
      <c r="P5" s="51">
        <v>2</v>
      </c>
      <c r="Q5" s="57" t="s">
        <v>449</v>
      </c>
      <c r="R5" s="58" t="s">
        <v>700</v>
      </c>
      <c r="S5" s="59">
        <v>7</v>
      </c>
      <c r="T5" s="55">
        <v>3</v>
      </c>
      <c r="U5" s="60">
        <v>2</v>
      </c>
      <c r="V5" s="51">
        <f t="shared" si="0"/>
        <v>29</v>
      </c>
      <c r="W5" s="58">
        <f t="shared" si="1"/>
        <v>12</v>
      </c>
    </row>
    <row r="6" spans="1:23" ht="12.75">
      <c r="A6" s="7">
        <v>1981</v>
      </c>
      <c r="B6" s="2">
        <v>5</v>
      </c>
      <c r="C6" s="14">
        <v>1</v>
      </c>
      <c r="D6" s="15" t="s">
        <v>109</v>
      </c>
      <c r="E6" s="14" t="s">
        <v>693</v>
      </c>
      <c r="F6" s="19">
        <v>2</v>
      </c>
      <c r="G6" s="20" t="s">
        <v>76</v>
      </c>
      <c r="H6" s="19" t="s">
        <v>461</v>
      </c>
      <c r="I6" s="23">
        <v>3</v>
      </c>
      <c r="J6" s="24" t="s">
        <v>61</v>
      </c>
      <c r="K6" s="23" t="s">
        <v>692</v>
      </c>
      <c r="L6" s="6">
        <v>5</v>
      </c>
      <c r="M6" s="7" t="s">
        <v>692</v>
      </c>
      <c r="N6" s="22" t="s">
        <v>44</v>
      </c>
      <c r="O6" s="6">
        <v>3</v>
      </c>
      <c r="P6" s="51">
        <v>3</v>
      </c>
      <c r="Q6" s="57" t="s">
        <v>61</v>
      </c>
      <c r="R6" s="58" t="s">
        <v>692</v>
      </c>
      <c r="S6" s="59">
        <v>5</v>
      </c>
      <c r="T6" s="55">
        <v>4</v>
      </c>
      <c r="U6" s="60">
        <v>4</v>
      </c>
      <c r="V6" s="51">
        <f t="shared" si="0"/>
        <v>27</v>
      </c>
      <c r="W6" s="58">
        <f t="shared" si="1"/>
        <v>13</v>
      </c>
    </row>
    <row r="7" spans="1:23" ht="12.75">
      <c r="A7" s="7">
        <v>1982</v>
      </c>
      <c r="B7" s="2">
        <v>6</v>
      </c>
      <c r="C7" s="14">
        <v>1</v>
      </c>
      <c r="D7" s="15" t="s">
        <v>115</v>
      </c>
      <c r="E7" s="14" t="s">
        <v>703</v>
      </c>
      <c r="F7" s="19">
        <v>2</v>
      </c>
      <c r="G7" s="20" t="s">
        <v>29</v>
      </c>
      <c r="H7" s="19" t="s">
        <v>688</v>
      </c>
      <c r="I7" s="23">
        <v>3</v>
      </c>
      <c r="J7" s="24" t="s">
        <v>43</v>
      </c>
      <c r="K7" s="23" t="s">
        <v>692</v>
      </c>
      <c r="L7" s="6">
        <v>6</v>
      </c>
      <c r="M7" s="7" t="s">
        <v>703</v>
      </c>
      <c r="N7" s="22" t="s">
        <v>114</v>
      </c>
      <c r="O7" s="6">
        <v>4</v>
      </c>
      <c r="P7" s="51">
        <v>4</v>
      </c>
      <c r="Q7" s="57" t="s">
        <v>347</v>
      </c>
      <c r="R7" s="58" t="s">
        <v>692</v>
      </c>
      <c r="S7" s="59">
        <v>3</v>
      </c>
      <c r="T7" s="55">
        <v>2</v>
      </c>
      <c r="U7" s="60">
        <v>4</v>
      </c>
      <c r="V7" s="51">
        <f t="shared" si="0"/>
        <v>17</v>
      </c>
      <c r="W7" s="58">
        <f t="shared" si="1"/>
        <v>9</v>
      </c>
    </row>
    <row r="8" spans="1:23" ht="12.75">
      <c r="A8" s="7">
        <v>1983</v>
      </c>
      <c r="B8" s="2">
        <v>7</v>
      </c>
      <c r="C8" s="14">
        <v>1</v>
      </c>
      <c r="D8" s="15" t="s">
        <v>102</v>
      </c>
      <c r="E8" s="14" t="s">
        <v>704</v>
      </c>
      <c r="F8" s="19">
        <v>2</v>
      </c>
      <c r="G8" s="20" t="s">
        <v>61</v>
      </c>
      <c r="H8" s="19" t="s">
        <v>692</v>
      </c>
      <c r="I8" s="23">
        <v>3</v>
      </c>
      <c r="J8" s="24" t="s">
        <v>115</v>
      </c>
      <c r="K8" s="23" t="s">
        <v>703</v>
      </c>
      <c r="L8" s="6">
        <v>7</v>
      </c>
      <c r="M8" s="7" t="s">
        <v>705</v>
      </c>
      <c r="N8" t="s">
        <v>227</v>
      </c>
      <c r="O8" s="6">
        <v>5</v>
      </c>
      <c r="P8" s="51">
        <v>5</v>
      </c>
      <c r="Q8" s="57" t="s">
        <v>76</v>
      </c>
      <c r="R8" s="58" t="s">
        <v>461</v>
      </c>
      <c r="S8" s="58"/>
      <c r="T8" s="55">
        <v>5</v>
      </c>
      <c r="U8" s="60">
        <v>4</v>
      </c>
      <c r="V8" s="51">
        <f t="shared" si="0"/>
        <v>14</v>
      </c>
      <c r="W8" s="58">
        <f t="shared" si="1"/>
        <v>9</v>
      </c>
    </row>
    <row r="9" spans="1:23" ht="14.25">
      <c r="A9" s="7">
        <v>1984</v>
      </c>
      <c r="B9" s="2">
        <v>8</v>
      </c>
      <c r="C9" s="14">
        <v>1</v>
      </c>
      <c r="D9" s="15" t="s">
        <v>36</v>
      </c>
      <c r="E9" s="14" t="s">
        <v>461</v>
      </c>
      <c r="F9" s="19">
        <v>2</v>
      </c>
      <c r="G9" s="20" t="s">
        <v>61</v>
      </c>
      <c r="H9" s="19" t="s">
        <v>692</v>
      </c>
      <c r="I9" s="23">
        <v>3</v>
      </c>
      <c r="J9" s="24" t="s">
        <v>146</v>
      </c>
      <c r="K9" s="23" t="s">
        <v>700</v>
      </c>
      <c r="L9" s="6">
        <v>8</v>
      </c>
      <c r="M9" s="7" t="s">
        <v>699</v>
      </c>
      <c r="N9" t="s">
        <v>267</v>
      </c>
      <c r="O9" s="6">
        <v>6</v>
      </c>
      <c r="P9" s="51">
        <v>6</v>
      </c>
      <c r="Q9" s="57" t="s">
        <v>199</v>
      </c>
      <c r="R9" s="58" t="s">
        <v>700</v>
      </c>
      <c r="S9" s="59">
        <v>1</v>
      </c>
      <c r="T9" s="55">
        <v>3</v>
      </c>
      <c r="U9" s="60">
        <v>2</v>
      </c>
      <c r="V9" s="51">
        <f t="shared" si="0"/>
        <v>11</v>
      </c>
      <c r="W9" s="58">
        <f t="shared" si="1"/>
        <v>6</v>
      </c>
    </row>
    <row r="10" spans="1:23" ht="14.25">
      <c r="A10" s="7">
        <v>1985</v>
      </c>
      <c r="B10" s="2">
        <v>9</v>
      </c>
      <c r="C10" s="14">
        <v>1</v>
      </c>
      <c r="D10" s="15" t="s">
        <v>36</v>
      </c>
      <c r="E10" s="14" t="s">
        <v>461</v>
      </c>
      <c r="F10" s="19">
        <v>2</v>
      </c>
      <c r="G10" s="20" t="s">
        <v>146</v>
      </c>
      <c r="H10" s="19" t="s">
        <v>700</v>
      </c>
      <c r="I10" s="23">
        <v>3</v>
      </c>
      <c r="J10" s="24" t="s">
        <v>76</v>
      </c>
      <c r="K10" s="23" t="s">
        <v>461</v>
      </c>
      <c r="L10" s="6">
        <v>9</v>
      </c>
      <c r="M10" s="7" t="s">
        <v>700</v>
      </c>
      <c r="N10" s="22" t="s">
        <v>664</v>
      </c>
      <c r="O10" s="6">
        <v>7</v>
      </c>
      <c r="P10" s="51">
        <v>7</v>
      </c>
      <c r="Q10" s="57" t="s">
        <v>605</v>
      </c>
      <c r="R10" s="58" t="s">
        <v>698</v>
      </c>
      <c r="S10" s="59">
        <v>2</v>
      </c>
      <c r="T10" s="55">
        <v>2</v>
      </c>
      <c r="U10" s="58"/>
      <c r="V10" s="51">
        <f t="shared" si="0"/>
        <v>10</v>
      </c>
      <c r="W10" s="58">
        <f t="shared" si="1"/>
        <v>4</v>
      </c>
    </row>
    <row r="11" spans="1:23" ht="14.25">
      <c r="A11" s="7">
        <v>1986</v>
      </c>
      <c r="B11" s="2">
        <v>10</v>
      </c>
      <c r="C11" s="14">
        <v>1</v>
      </c>
      <c r="D11" s="15" t="s">
        <v>192</v>
      </c>
      <c r="E11" s="14" t="s">
        <v>700</v>
      </c>
      <c r="F11" s="19">
        <v>2</v>
      </c>
      <c r="G11" s="20" t="s">
        <v>61</v>
      </c>
      <c r="H11" s="19" t="s">
        <v>692</v>
      </c>
      <c r="I11" s="23">
        <v>3</v>
      </c>
      <c r="J11" s="24" t="s">
        <v>115</v>
      </c>
      <c r="K11" s="23" t="s">
        <v>703</v>
      </c>
      <c r="L11" s="6">
        <v>10</v>
      </c>
      <c r="M11" s="7" t="s">
        <v>706</v>
      </c>
      <c r="N11" t="s">
        <v>181</v>
      </c>
      <c r="O11" s="6">
        <v>8</v>
      </c>
      <c r="P11" s="51">
        <v>8</v>
      </c>
      <c r="Q11" s="57" t="s">
        <v>194</v>
      </c>
      <c r="R11" s="58" t="s">
        <v>698</v>
      </c>
      <c r="S11" s="59">
        <v>1</v>
      </c>
      <c r="T11" s="55">
        <v>1</v>
      </c>
      <c r="U11" s="60">
        <v>5</v>
      </c>
      <c r="V11" s="51">
        <f t="shared" si="0"/>
        <v>10</v>
      </c>
      <c r="W11" s="58">
        <f t="shared" si="1"/>
        <v>7</v>
      </c>
    </row>
    <row r="12" spans="1:23" ht="14.25">
      <c r="A12" s="7">
        <v>1987</v>
      </c>
      <c r="B12" s="2">
        <v>11</v>
      </c>
      <c r="C12" s="14">
        <v>1</v>
      </c>
      <c r="D12" s="15" t="s">
        <v>146</v>
      </c>
      <c r="E12" s="14" t="s">
        <v>700</v>
      </c>
      <c r="F12" s="19">
        <v>2</v>
      </c>
      <c r="G12" s="20" t="s">
        <v>147</v>
      </c>
      <c r="H12" s="19" t="s">
        <v>700</v>
      </c>
      <c r="I12" s="23">
        <v>3</v>
      </c>
      <c r="J12" s="24" t="s">
        <v>36</v>
      </c>
      <c r="K12" s="23" t="s">
        <v>461</v>
      </c>
      <c r="L12" s="6">
        <v>11</v>
      </c>
      <c r="M12" s="7" t="s">
        <v>690</v>
      </c>
      <c r="N12" s="22" t="s">
        <v>707</v>
      </c>
      <c r="O12" s="6">
        <v>9</v>
      </c>
      <c r="P12" s="51">
        <v>9</v>
      </c>
      <c r="Q12" s="57" t="s">
        <v>115</v>
      </c>
      <c r="R12" s="58" t="s">
        <v>703</v>
      </c>
      <c r="S12" s="59">
        <v>1</v>
      </c>
      <c r="T12" s="55">
        <v>1</v>
      </c>
      <c r="U12" s="60">
        <v>2</v>
      </c>
      <c r="V12" s="51">
        <f t="shared" si="0"/>
        <v>7</v>
      </c>
      <c r="W12" s="58">
        <f t="shared" si="1"/>
        <v>4</v>
      </c>
    </row>
    <row r="13" spans="1:23" ht="14.25">
      <c r="A13" s="7">
        <v>1988</v>
      </c>
      <c r="B13" s="2">
        <v>12</v>
      </c>
      <c r="C13" s="14">
        <v>1</v>
      </c>
      <c r="D13" s="15" t="s">
        <v>61</v>
      </c>
      <c r="E13" s="14" t="s">
        <v>692</v>
      </c>
      <c r="F13" s="19">
        <v>2</v>
      </c>
      <c r="G13" s="20" t="s">
        <v>199</v>
      </c>
      <c r="H13" s="19" t="s">
        <v>700</v>
      </c>
      <c r="I13" s="23">
        <v>3</v>
      </c>
      <c r="J13" s="24" t="s">
        <v>135</v>
      </c>
      <c r="K13" s="23" t="s">
        <v>700</v>
      </c>
      <c r="L13" s="6">
        <v>12</v>
      </c>
      <c r="M13" s="7" t="s">
        <v>704</v>
      </c>
      <c r="N13" t="s">
        <v>139</v>
      </c>
      <c r="O13" s="6">
        <v>10</v>
      </c>
      <c r="P13" s="51">
        <v>9</v>
      </c>
      <c r="Q13" s="57" t="s">
        <v>146</v>
      </c>
      <c r="R13" s="58" t="s">
        <v>700</v>
      </c>
      <c r="S13" s="59">
        <v>1</v>
      </c>
      <c r="T13" s="55">
        <v>1</v>
      </c>
      <c r="U13" s="60">
        <v>2</v>
      </c>
      <c r="V13" s="51">
        <f t="shared" si="0"/>
        <v>7</v>
      </c>
      <c r="W13" s="58">
        <f t="shared" si="1"/>
        <v>4</v>
      </c>
    </row>
    <row r="14" spans="1:23" ht="14.25">
      <c r="A14" s="7">
        <v>1989</v>
      </c>
      <c r="B14" s="2">
        <v>13</v>
      </c>
      <c r="C14" s="14">
        <v>1</v>
      </c>
      <c r="D14" s="15" t="s">
        <v>61</v>
      </c>
      <c r="E14" s="14" t="s">
        <v>692</v>
      </c>
      <c r="F14" s="19">
        <v>2</v>
      </c>
      <c r="G14" s="20" t="s">
        <v>76</v>
      </c>
      <c r="H14" s="19" t="s">
        <v>461</v>
      </c>
      <c r="I14" s="23">
        <v>3</v>
      </c>
      <c r="J14" s="24" t="s">
        <v>146</v>
      </c>
      <c r="K14" s="23" t="s">
        <v>700</v>
      </c>
      <c r="L14" s="6">
        <v>13</v>
      </c>
      <c r="M14" s="7" t="s">
        <v>701</v>
      </c>
      <c r="N14" s="22" t="s">
        <v>91</v>
      </c>
      <c r="O14" s="6">
        <v>11</v>
      </c>
      <c r="P14" s="51">
        <v>11</v>
      </c>
      <c r="Q14" s="57" t="s">
        <v>33</v>
      </c>
      <c r="R14" s="58" t="s">
        <v>701</v>
      </c>
      <c r="S14" s="59">
        <v>1</v>
      </c>
      <c r="T14" s="55">
        <v>1</v>
      </c>
      <c r="U14" s="60">
        <v>1</v>
      </c>
      <c r="V14" s="51">
        <f t="shared" si="0"/>
        <v>6</v>
      </c>
      <c r="W14" s="58">
        <f t="shared" si="1"/>
        <v>3</v>
      </c>
    </row>
    <row r="15" spans="1:23" ht="14.25">
      <c r="A15" s="7">
        <v>1990</v>
      </c>
      <c r="B15" s="2">
        <v>14</v>
      </c>
      <c r="C15" s="14">
        <v>1</v>
      </c>
      <c r="D15" s="15" t="s">
        <v>61</v>
      </c>
      <c r="E15" s="14" t="s">
        <v>692</v>
      </c>
      <c r="F15" s="19">
        <v>2</v>
      </c>
      <c r="G15" s="20" t="s">
        <v>36</v>
      </c>
      <c r="H15" s="19" t="s">
        <v>699</v>
      </c>
      <c r="I15" s="23">
        <v>3</v>
      </c>
      <c r="J15" s="24" t="s">
        <v>135</v>
      </c>
      <c r="K15" s="23" t="s">
        <v>700</v>
      </c>
      <c r="L15" s="6">
        <v>14</v>
      </c>
      <c r="M15" s="7" t="s">
        <v>689</v>
      </c>
      <c r="N15" s="22" t="s">
        <v>34</v>
      </c>
      <c r="O15" s="6">
        <v>12</v>
      </c>
      <c r="P15" s="51">
        <v>12</v>
      </c>
      <c r="Q15" s="57" t="s">
        <v>290</v>
      </c>
      <c r="R15" s="58" t="s">
        <v>706</v>
      </c>
      <c r="S15" s="58"/>
      <c r="T15" s="55">
        <v>3</v>
      </c>
      <c r="U15" s="58"/>
      <c r="V15" s="51">
        <f t="shared" si="0"/>
        <v>6</v>
      </c>
      <c r="W15" s="58">
        <f t="shared" si="1"/>
        <v>3</v>
      </c>
    </row>
    <row r="16" spans="1:23" ht="14.25">
      <c r="A16" s="7">
        <v>1991</v>
      </c>
      <c r="B16" s="2">
        <v>15</v>
      </c>
      <c r="C16" s="14">
        <v>1</v>
      </c>
      <c r="D16" s="15" t="s">
        <v>47</v>
      </c>
      <c r="E16" s="14" t="s">
        <v>461</v>
      </c>
      <c r="F16" s="19">
        <v>2</v>
      </c>
      <c r="G16" s="20" t="s">
        <v>135</v>
      </c>
      <c r="H16" s="19" t="s">
        <v>700</v>
      </c>
      <c r="I16" s="23">
        <v>3</v>
      </c>
      <c r="J16" s="24" t="s">
        <v>36</v>
      </c>
      <c r="K16" s="23" t="s">
        <v>699</v>
      </c>
      <c r="L16" s="6">
        <v>15</v>
      </c>
      <c r="M16" s="7" t="s">
        <v>461</v>
      </c>
      <c r="N16" s="22" t="s">
        <v>708</v>
      </c>
      <c r="O16" s="6">
        <v>13</v>
      </c>
      <c r="P16" s="51">
        <v>13</v>
      </c>
      <c r="Q16" s="57" t="s">
        <v>253</v>
      </c>
      <c r="R16" s="58" t="s">
        <v>692</v>
      </c>
      <c r="S16" s="59">
        <v>1</v>
      </c>
      <c r="T16" s="55">
        <v>1</v>
      </c>
      <c r="U16" s="58"/>
      <c r="V16" s="51">
        <f t="shared" si="0"/>
        <v>5</v>
      </c>
      <c r="W16" s="58">
        <f t="shared" si="1"/>
        <v>2</v>
      </c>
    </row>
    <row r="17" spans="1:23" ht="14.25">
      <c r="A17" s="7">
        <v>1992</v>
      </c>
      <c r="B17" s="2">
        <v>16</v>
      </c>
      <c r="C17" s="14">
        <v>1</v>
      </c>
      <c r="D17" s="15" t="s">
        <v>253</v>
      </c>
      <c r="E17" s="14" t="s">
        <v>692</v>
      </c>
      <c r="F17" s="19">
        <v>2</v>
      </c>
      <c r="G17" s="20" t="s">
        <v>36</v>
      </c>
      <c r="H17" s="19" t="s">
        <v>699</v>
      </c>
      <c r="I17" s="23">
        <v>3</v>
      </c>
      <c r="J17" s="24" t="s">
        <v>47</v>
      </c>
      <c r="K17" s="23" t="s">
        <v>461</v>
      </c>
      <c r="L17" s="6">
        <v>16</v>
      </c>
      <c r="M17" s="9"/>
      <c r="O17" s="6">
        <v>14</v>
      </c>
      <c r="P17" s="51">
        <v>13</v>
      </c>
      <c r="Q17" s="57" t="s">
        <v>63</v>
      </c>
      <c r="R17" s="58" t="s">
        <v>461</v>
      </c>
      <c r="S17" s="59">
        <v>1</v>
      </c>
      <c r="T17" s="58"/>
      <c r="U17" s="60">
        <v>1</v>
      </c>
      <c r="V17" s="51">
        <f t="shared" si="0"/>
        <v>4</v>
      </c>
      <c r="W17" s="58">
        <f t="shared" si="1"/>
        <v>2</v>
      </c>
    </row>
    <row r="18" spans="1:23" ht="14.25">
      <c r="A18" s="7">
        <v>1993</v>
      </c>
      <c r="B18" s="2">
        <v>17</v>
      </c>
      <c r="C18" s="14">
        <v>1</v>
      </c>
      <c r="D18" s="15" t="s">
        <v>36</v>
      </c>
      <c r="E18" s="14" t="s">
        <v>699</v>
      </c>
      <c r="F18" s="19">
        <v>2</v>
      </c>
      <c r="G18" s="20" t="s">
        <v>290</v>
      </c>
      <c r="H18" s="19" t="s">
        <v>706</v>
      </c>
      <c r="I18" s="23">
        <v>3</v>
      </c>
      <c r="J18" s="24" t="s">
        <v>320</v>
      </c>
      <c r="K18" s="23" t="s">
        <v>705</v>
      </c>
      <c r="L18" s="6">
        <v>17</v>
      </c>
      <c r="M18" s="9"/>
      <c r="O18" s="6">
        <v>15</v>
      </c>
      <c r="P18" s="51">
        <v>15</v>
      </c>
      <c r="Q18" s="57" t="s">
        <v>47</v>
      </c>
      <c r="R18" s="58" t="s">
        <v>461</v>
      </c>
      <c r="S18" s="59">
        <v>1</v>
      </c>
      <c r="T18" s="58"/>
      <c r="U18" s="60">
        <v>1</v>
      </c>
      <c r="V18" s="51">
        <f t="shared" si="0"/>
        <v>4</v>
      </c>
      <c r="W18" s="58">
        <f t="shared" si="1"/>
        <v>2</v>
      </c>
    </row>
    <row r="19" spans="1:23" ht="12.75">
      <c r="A19" s="7">
        <v>1994</v>
      </c>
      <c r="B19" s="2">
        <v>18</v>
      </c>
      <c r="C19" s="14">
        <v>1</v>
      </c>
      <c r="D19" s="15" t="s">
        <v>36</v>
      </c>
      <c r="E19" s="14" t="s">
        <v>699</v>
      </c>
      <c r="F19" s="19">
        <v>2</v>
      </c>
      <c r="G19" s="20" t="s">
        <v>320</v>
      </c>
      <c r="H19" s="19" t="s">
        <v>705</v>
      </c>
      <c r="I19" s="23">
        <v>3</v>
      </c>
      <c r="J19" s="24" t="s">
        <v>61</v>
      </c>
      <c r="K19" s="23" t="s">
        <v>692</v>
      </c>
      <c r="L19" s="6">
        <v>18</v>
      </c>
      <c r="M19" s="9"/>
      <c r="O19" s="6">
        <v>16</v>
      </c>
      <c r="P19" s="51">
        <v>16</v>
      </c>
      <c r="Q19" s="57" t="s">
        <v>135</v>
      </c>
      <c r="R19" s="58" t="s">
        <v>700</v>
      </c>
      <c r="S19" s="58"/>
      <c r="T19" s="55">
        <v>1</v>
      </c>
      <c r="U19" s="60">
        <v>2</v>
      </c>
      <c r="V19" s="51">
        <f t="shared" si="0"/>
        <v>4</v>
      </c>
      <c r="W19" s="58">
        <f t="shared" si="1"/>
        <v>3</v>
      </c>
    </row>
    <row r="20" spans="1:23" ht="12.75">
      <c r="A20" s="7">
        <v>1995</v>
      </c>
      <c r="B20" s="2">
        <v>19</v>
      </c>
      <c r="C20" s="14">
        <v>1</v>
      </c>
      <c r="D20" s="15" t="s">
        <v>36</v>
      </c>
      <c r="E20" s="14" t="s">
        <v>699</v>
      </c>
      <c r="F20" s="19">
        <v>2</v>
      </c>
      <c r="G20" s="20" t="s">
        <v>76</v>
      </c>
      <c r="H20" s="19" t="s">
        <v>461</v>
      </c>
      <c r="I20" s="23">
        <v>3</v>
      </c>
      <c r="J20" s="24" t="s">
        <v>61</v>
      </c>
      <c r="K20" s="23" t="s">
        <v>692</v>
      </c>
      <c r="L20" s="6">
        <v>19</v>
      </c>
      <c r="M20" s="9"/>
      <c r="O20" s="6">
        <v>17</v>
      </c>
      <c r="P20" s="51">
        <v>17</v>
      </c>
      <c r="Q20" s="57" t="s">
        <v>437</v>
      </c>
      <c r="R20" s="58" t="s">
        <v>700</v>
      </c>
      <c r="S20" s="59">
        <v>1</v>
      </c>
      <c r="T20" s="58"/>
      <c r="U20" s="58"/>
      <c r="V20" s="51">
        <f t="shared" si="0"/>
        <v>3</v>
      </c>
      <c r="W20" s="58">
        <f t="shared" si="1"/>
        <v>1</v>
      </c>
    </row>
    <row r="21" spans="1:23" ht="12.75">
      <c r="A21" s="7">
        <v>1996</v>
      </c>
      <c r="B21" s="2">
        <v>20</v>
      </c>
      <c r="C21" s="14">
        <v>1</v>
      </c>
      <c r="D21" s="16" t="s">
        <v>251</v>
      </c>
      <c r="E21" s="61" t="s">
        <v>699</v>
      </c>
      <c r="F21" s="19">
        <v>2</v>
      </c>
      <c r="G21" s="21" t="s">
        <v>36</v>
      </c>
      <c r="H21" s="38" t="s">
        <v>699</v>
      </c>
      <c r="I21" s="23">
        <v>3</v>
      </c>
      <c r="J21" s="25" t="s">
        <v>347</v>
      </c>
      <c r="K21" s="37" t="s">
        <v>692</v>
      </c>
      <c r="L21" s="6">
        <v>20</v>
      </c>
      <c r="M21" s="9"/>
      <c r="O21" s="6">
        <v>18</v>
      </c>
      <c r="P21" s="51">
        <v>17</v>
      </c>
      <c r="Q21" s="57" t="s">
        <v>87</v>
      </c>
      <c r="R21" s="58" t="s">
        <v>700</v>
      </c>
      <c r="S21" s="59">
        <v>1</v>
      </c>
      <c r="T21" s="58"/>
      <c r="U21" s="58"/>
      <c r="V21" s="51">
        <f t="shared" si="0"/>
        <v>3</v>
      </c>
      <c r="W21" s="58">
        <f t="shared" si="1"/>
        <v>1</v>
      </c>
    </row>
    <row r="22" spans="1:23" ht="12.75">
      <c r="A22" s="7">
        <v>1997</v>
      </c>
      <c r="B22" s="2">
        <v>21</v>
      </c>
      <c r="C22" s="14">
        <v>1</v>
      </c>
      <c r="D22" s="16" t="s">
        <v>61</v>
      </c>
      <c r="E22" s="61" t="s">
        <v>692</v>
      </c>
      <c r="F22" s="19">
        <v>2</v>
      </c>
      <c r="G22" s="21" t="s">
        <v>36</v>
      </c>
      <c r="H22" s="38" t="s">
        <v>699</v>
      </c>
      <c r="I22" s="23">
        <v>3</v>
      </c>
      <c r="J22" s="25" t="s">
        <v>199</v>
      </c>
      <c r="K22" s="37" t="s">
        <v>700</v>
      </c>
      <c r="L22" s="6">
        <v>21</v>
      </c>
      <c r="M22" s="9"/>
      <c r="O22" s="6">
        <v>19</v>
      </c>
      <c r="P22" s="51">
        <v>17</v>
      </c>
      <c r="Q22" s="57" t="s">
        <v>251</v>
      </c>
      <c r="R22" s="58" t="s">
        <v>699</v>
      </c>
      <c r="S22" s="59">
        <v>1</v>
      </c>
      <c r="T22" s="58"/>
      <c r="U22" s="58"/>
      <c r="V22" s="51">
        <f t="shared" si="0"/>
        <v>3</v>
      </c>
      <c r="W22" s="58">
        <f t="shared" si="1"/>
        <v>1</v>
      </c>
    </row>
    <row r="23" spans="1:23" ht="12.75">
      <c r="A23" s="7">
        <v>1998</v>
      </c>
      <c r="B23" s="2">
        <v>22</v>
      </c>
      <c r="C23" s="14">
        <v>1</v>
      </c>
      <c r="D23" s="16" t="s">
        <v>347</v>
      </c>
      <c r="E23" s="61" t="s">
        <v>692</v>
      </c>
      <c r="F23" s="19">
        <v>2</v>
      </c>
      <c r="G23" s="21" t="s">
        <v>290</v>
      </c>
      <c r="H23" s="38" t="s">
        <v>706</v>
      </c>
      <c r="I23" s="23">
        <v>3</v>
      </c>
      <c r="J23" s="25" t="s">
        <v>36</v>
      </c>
      <c r="K23" s="37" t="s">
        <v>699</v>
      </c>
      <c r="L23" s="6">
        <v>22</v>
      </c>
      <c r="O23" s="6">
        <v>20</v>
      </c>
      <c r="P23" s="51">
        <v>17</v>
      </c>
      <c r="Q23" s="57" t="s">
        <v>109</v>
      </c>
      <c r="R23" s="58" t="s">
        <v>700</v>
      </c>
      <c r="S23" s="59">
        <v>1</v>
      </c>
      <c r="T23" s="58"/>
      <c r="U23" s="58"/>
      <c r="V23" s="51">
        <f t="shared" si="0"/>
        <v>3</v>
      </c>
      <c r="W23" s="58">
        <f t="shared" si="1"/>
        <v>1</v>
      </c>
    </row>
    <row r="24" spans="1:23" ht="12.75">
      <c r="A24" s="7">
        <v>1999</v>
      </c>
      <c r="B24" s="2">
        <v>23</v>
      </c>
      <c r="C24" s="14">
        <v>1</v>
      </c>
      <c r="D24" s="16" t="s">
        <v>61</v>
      </c>
      <c r="E24" s="61" t="s">
        <v>692</v>
      </c>
      <c r="F24" s="19">
        <v>2</v>
      </c>
      <c r="G24" s="21" t="s">
        <v>36</v>
      </c>
      <c r="H24" s="38" t="s">
        <v>699</v>
      </c>
      <c r="I24" s="23">
        <v>3</v>
      </c>
      <c r="J24" s="25" t="s">
        <v>347</v>
      </c>
      <c r="K24" s="37" t="s">
        <v>692</v>
      </c>
      <c r="L24" s="6">
        <v>23</v>
      </c>
      <c r="O24" s="6">
        <v>21</v>
      </c>
      <c r="P24" s="51">
        <v>17</v>
      </c>
      <c r="Q24" s="57" t="s">
        <v>29</v>
      </c>
      <c r="R24" s="58" t="s">
        <v>688</v>
      </c>
      <c r="S24" s="59">
        <v>1</v>
      </c>
      <c r="T24" s="58"/>
      <c r="U24" s="58"/>
      <c r="V24" s="51">
        <f t="shared" si="0"/>
        <v>3</v>
      </c>
      <c r="W24" s="58">
        <f t="shared" si="1"/>
        <v>1</v>
      </c>
    </row>
    <row r="25" spans="1:23" ht="12.75">
      <c r="A25" s="7">
        <v>2000</v>
      </c>
      <c r="B25" s="2">
        <v>24</v>
      </c>
      <c r="C25" s="14">
        <v>1</v>
      </c>
      <c r="D25" s="16" t="s">
        <v>347</v>
      </c>
      <c r="E25" s="61" t="s">
        <v>692</v>
      </c>
      <c r="F25" s="19">
        <v>2</v>
      </c>
      <c r="G25" s="21" t="s">
        <v>76</v>
      </c>
      <c r="H25" s="38" t="s">
        <v>461</v>
      </c>
      <c r="I25" s="23">
        <v>3</v>
      </c>
      <c r="J25" s="25" t="s">
        <v>36</v>
      </c>
      <c r="K25" s="37" t="s">
        <v>699</v>
      </c>
      <c r="L25" s="6">
        <v>24</v>
      </c>
      <c r="M25" s="26"/>
      <c r="O25" s="6">
        <v>22</v>
      </c>
      <c r="P25" s="51">
        <v>17</v>
      </c>
      <c r="Q25" s="57" t="s">
        <v>102</v>
      </c>
      <c r="R25" s="58" t="s">
        <v>704</v>
      </c>
      <c r="S25" s="59">
        <v>1</v>
      </c>
      <c r="T25" s="58"/>
      <c r="U25" s="58"/>
      <c r="V25" s="51">
        <f t="shared" si="0"/>
        <v>3</v>
      </c>
      <c r="W25" s="58">
        <f t="shared" si="1"/>
        <v>1</v>
      </c>
    </row>
    <row r="26" spans="1:23" ht="12.75">
      <c r="A26" s="7">
        <v>2001</v>
      </c>
      <c r="B26" s="2">
        <v>25</v>
      </c>
      <c r="C26" s="14">
        <v>1</v>
      </c>
      <c r="D26" s="16" t="s">
        <v>36</v>
      </c>
      <c r="E26" s="61" t="s">
        <v>699</v>
      </c>
      <c r="F26" s="19">
        <v>2</v>
      </c>
      <c r="G26" s="21" t="s">
        <v>290</v>
      </c>
      <c r="H26" s="38" t="s">
        <v>706</v>
      </c>
      <c r="I26" s="23">
        <v>3</v>
      </c>
      <c r="J26" s="25" t="s">
        <v>199</v>
      </c>
      <c r="K26" s="37" t="s">
        <v>700</v>
      </c>
      <c r="L26" s="6">
        <v>25</v>
      </c>
      <c r="O26" s="6">
        <v>23</v>
      </c>
      <c r="P26" s="51">
        <v>17</v>
      </c>
      <c r="Q26" s="57" t="s">
        <v>192</v>
      </c>
      <c r="R26" s="58" t="s">
        <v>700</v>
      </c>
      <c r="S26" s="59">
        <v>1</v>
      </c>
      <c r="T26" s="58"/>
      <c r="U26" s="58"/>
      <c r="V26" s="51">
        <f t="shared" si="0"/>
        <v>3</v>
      </c>
      <c r="W26" s="58">
        <f t="shared" si="1"/>
        <v>1</v>
      </c>
    </row>
    <row r="27" spans="1:23" ht="12.75">
      <c r="A27" s="7">
        <v>2002</v>
      </c>
      <c r="B27" s="2">
        <v>26</v>
      </c>
      <c r="C27" s="14">
        <v>1</v>
      </c>
      <c r="D27" s="16" t="s">
        <v>437</v>
      </c>
      <c r="E27" s="61" t="s">
        <v>700</v>
      </c>
      <c r="F27" s="19">
        <v>2</v>
      </c>
      <c r="G27" s="21" t="s">
        <v>347</v>
      </c>
      <c r="H27" s="38" t="s">
        <v>692</v>
      </c>
      <c r="I27" s="23">
        <v>3</v>
      </c>
      <c r="J27" s="25" t="s">
        <v>76</v>
      </c>
      <c r="K27" s="37" t="s">
        <v>461</v>
      </c>
      <c r="L27" s="6">
        <v>26</v>
      </c>
      <c r="O27" s="6">
        <v>24</v>
      </c>
      <c r="P27" s="51">
        <v>24</v>
      </c>
      <c r="Q27" s="57" t="s">
        <v>320</v>
      </c>
      <c r="R27" s="58" t="s">
        <v>705</v>
      </c>
      <c r="S27" s="62"/>
      <c r="T27" s="55">
        <v>1</v>
      </c>
      <c r="U27" s="60">
        <v>1</v>
      </c>
      <c r="V27" s="51">
        <f t="shared" si="0"/>
        <v>3</v>
      </c>
      <c r="W27" s="58">
        <f t="shared" si="1"/>
        <v>2</v>
      </c>
    </row>
    <row r="28" spans="1:23" ht="12.75">
      <c r="A28" s="7">
        <v>2003</v>
      </c>
      <c r="B28" s="2">
        <v>27</v>
      </c>
      <c r="C28" s="14">
        <v>1</v>
      </c>
      <c r="D28" s="16" t="s">
        <v>347</v>
      </c>
      <c r="E28" s="61" t="s">
        <v>692</v>
      </c>
      <c r="F28" s="19">
        <v>2</v>
      </c>
      <c r="G28" s="21" t="s">
        <v>199</v>
      </c>
      <c r="H28" s="38" t="s">
        <v>700</v>
      </c>
      <c r="I28" s="23">
        <v>3</v>
      </c>
      <c r="J28" s="25" t="s">
        <v>449</v>
      </c>
      <c r="K28" s="37" t="s">
        <v>700</v>
      </c>
      <c r="L28" s="6">
        <v>27</v>
      </c>
      <c r="O28" s="6">
        <v>25</v>
      </c>
      <c r="P28" s="51">
        <v>25</v>
      </c>
      <c r="Q28" s="57" t="s">
        <v>147</v>
      </c>
      <c r="R28" s="58" t="s">
        <v>700</v>
      </c>
      <c r="S28" s="62"/>
      <c r="T28" s="55">
        <v>1</v>
      </c>
      <c r="U28" s="58"/>
      <c r="V28" s="51">
        <f t="shared" si="0"/>
        <v>2</v>
      </c>
      <c r="W28" s="58">
        <f t="shared" si="1"/>
        <v>1</v>
      </c>
    </row>
    <row r="29" spans="1:24" ht="12.75">
      <c r="A29" s="7">
        <v>2004</v>
      </c>
      <c r="B29" s="2">
        <v>28</v>
      </c>
      <c r="C29" s="14">
        <v>1</v>
      </c>
      <c r="D29" s="16" t="s">
        <v>199</v>
      </c>
      <c r="E29" s="61" t="s">
        <v>700</v>
      </c>
      <c r="F29" s="19">
        <v>2</v>
      </c>
      <c r="G29" s="21" t="s">
        <v>449</v>
      </c>
      <c r="H29" s="38" t="s">
        <v>700</v>
      </c>
      <c r="I29" s="23">
        <v>3</v>
      </c>
      <c r="J29" s="25" t="s">
        <v>347</v>
      </c>
      <c r="K29" s="37" t="s">
        <v>692</v>
      </c>
      <c r="L29" s="6">
        <v>28</v>
      </c>
      <c r="O29" s="6">
        <v>26</v>
      </c>
      <c r="P29" s="51">
        <v>26</v>
      </c>
      <c r="Q29" s="57" t="s">
        <v>518</v>
      </c>
      <c r="R29" s="58" t="s">
        <v>705</v>
      </c>
      <c r="S29" s="62"/>
      <c r="T29" s="58"/>
      <c r="U29" s="60">
        <v>1</v>
      </c>
      <c r="V29" s="51">
        <f t="shared" si="0"/>
        <v>1</v>
      </c>
      <c r="W29" s="58">
        <f t="shared" si="1"/>
        <v>1</v>
      </c>
      <c r="X29" s="29"/>
    </row>
    <row r="30" spans="1:24" ht="12.75">
      <c r="A30" s="7">
        <v>2005</v>
      </c>
      <c r="B30" s="2">
        <v>29</v>
      </c>
      <c r="C30" s="14">
        <v>1</v>
      </c>
      <c r="D30" s="16" t="s">
        <v>449</v>
      </c>
      <c r="E30" s="61" t="s">
        <v>700</v>
      </c>
      <c r="F30" s="19">
        <v>2</v>
      </c>
      <c r="G30" s="21" t="s">
        <v>199</v>
      </c>
      <c r="H30" s="38" t="s">
        <v>700</v>
      </c>
      <c r="I30" s="23">
        <v>3</v>
      </c>
      <c r="J30" s="25" t="s">
        <v>347</v>
      </c>
      <c r="K30" s="37" t="s">
        <v>692</v>
      </c>
      <c r="L30" s="6">
        <v>29</v>
      </c>
      <c r="O30" s="6">
        <v>27</v>
      </c>
      <c r="P30" s="51">
        <v>26</v>
      </c>
      <c r="Q30" s="46" t="s">
        <v>43</v>
      </c>
      <c r="R30" s="58" t="s">
        <v>692</v>
      </c>
      <c r="S30" s="62"/>
      <c r="T30" s="58"/>
      <c r="U30" s="60">
        <v>1</v>
      </c>
      <c r="V30" s="51">
        <f t="shared" si="0"/>
        <v>1</v>
      </c>
      <c r="W30" s="58">
        <f t="shared" si="1"/>
        <v>1</v>
      </c>
      <c r="X30" s="29"/>
    </row>
    <row r="31" spans="1:24" ht="14.25">
      <c r="A31" s="7">
        <v>2006</v>
      </c>
      <c r="B31" s="2">
        <v>30</v>
      </c>
      <c r="C31" s="14">
        <v>1</v>
      </c>
      <c r="D31" s="16" t="s">
        <v>36</v>
      </c>
      <c r="E31" s="61" t="s">
        <v>699</v>
      </c>
      <c r="F31" s="19">
        <v>2</v>
      </c>
      <c r="G31" s="21" t="s">
        <v>347</v>
      </c>
      <c r="H31" s="38" t="s">
        <v>692</v>
      </c>
      <c r="I31" s="23">
        <v>3</v>
      </c>
      <c r="J31" s="25" t="s">
        <v>194</v>
      </c>
      <c r="K31" s="37" t="s">
        <v>698</v>
      </c>
      <c r="L31" s="6">
        <v>30</v>
      </c>
      <c r="O31" s="6">
        <v>28</v>
      </c>
      <c r="P31" s="51">
        <v>26</v>
      </c>
      <c r="Q31" s="57" t="s">
        <v>594</v>
      </c>
      <c r="R31" s="58" t="s">
        <v>692</v>
      </c>
      <c r="S31" s="62"/>
      <c r="T31" s="58"/>
      <c r="U31" s="60">
        <v>1</v>
      </c>
      <c r="V31" s="51">
        <f t="shared" si="0"/>
        <v>1</v>
      </c>
      <c r="W31" s="58">
        <f t="shared" si="1"/>
        <v>1</v>
      </c>
      <c r="X31" s="29"/>
    </row>
    <row r="32" spans="1:24" ht="14.25">
      <c r="A32" s="7">
        <v>2007</v>
      </c>
      <c r="B32" s="2">
        <v>31</v>
      </c>
      <c r="C32" s="14">
        <v>1</v>
      </c>
      <c r="D32" s="16" t="s">
        <v>36</v>
      </c>
      <c r="E32" s="61" t="s">
        <v>699</v>
      </c>
      <c r="F32" s="19">
        <v>2</v>
      </c>
      <c r="G32" s="21" t="s">
        <v>449</v>
      </c>
      <c r="H32" s="38" t="s">
        <v>700</v>
      </c>
      <c r="I32" s="23">
        <v>3</v>
      </c>
      <c r="J32" s="25" t="s">
        <v>518</v>
      </c>
      <c r="K32" s="37" t="s">
        <v>705</v>
      </c>
      <c r="L32" s="6">
        <v>31</v>
      </c>
      <c r="O32" s="7">
        <v>29</v>
      </c>
      <c r="P32" s="51">
        <v>26</v>
      </c>
      <c r="Q32" s="57" t="s">
        <v>583</v>
      </c>
      <c r="R32" s="58" t="s">
        <v>705</v>
      </c>
      <c r="S32" s="62"/>
      <c r="T32" s="58"/>
      <c r="U32" s="60">
        <v>1</v>
      </c>
      <c r="V32" s="51">
        <f t="shared" si="0"/>
        <v>1</v>
      </c>
      <c r="W32" s="58">
        <f t="shared" si="1"/>
        <v>1</v>
      </c>
      <c r="X32" s="29"/>
    </row>
    <row r="33" spans="1:24" ht="12.75">
      <c r="A33" s="7">
        <v>2008</v>
      </c>
      <c r="B33" s="2">
        <v>32</v>
      </c>
      <c r="C33" s="14">
        <v>1</v>
      </c>
      <c r="D33" s="16" t="s">
        <v>449</v>
      </c>
      <c r="E33" s="61" t="s">
        <v>700</v>
      </c>
      <c r="F33" s="19">
        <v>2</v>
      </c>
      <c r="G33" s="21" t="s">
        <v>76</v>
      </c>
      <c r="H33" s="38" t="s">
        <v>698</v>
      </c>
      <c r="I33" s="23">
        <v>3</v>
      </c>
      <c r="J33" s="25" t="s">
        <v>194</v>
      </c>
      <c r="K33" s="37" t="s">
        <v>698</v>
      </c>
      <c r="L33" s="6">
        <v>32</v>
      </c>
      <c r="O33" s="7"/>
      <c r="P33" s="51"/>
      <c r="Q33" s="57"/>
      <c r="R33" s="58"/>
      <c r="S33" s="62"/>
      <c r="T33" s="58"/>
      <c r="U33" s="58"/>
      <c r="V33" s="51"/>
      <c r="W33" s="58">
        <f t="shared" si="1"/>
        <v>0</v>
      </c>
      <c r="X33" s="29"/>
    </row>
    <row r="34" spans="1:24" ht="12.75">
      <c r="A34" s="7">
        <v>2009</v>
      </c>
      <c r="B34" s="2">
        <v>33</v>
      </c>
      <c r="C34" s="14">
        <v>1</v>
      </c>
      <c r="D34" s="16" t="s">
        <v>449</v>
      </c>
      <c r="E34" s="61" t="s">
        <v>700</v>
      </c>
      <c r="F34" s="19">
        <v>2</v>
      </c>
      <c r="G34" s="21" t="s">
        <v>194</v>
      </c>
      <c r="H34" s="38" t="s">
        <v>698</v>
      </c>
      <c r="I34" s="23">
        <v>3</v>
      </c>
      <c r="J34" s="25" t="s">
        <v>61</v>
      </c>
      <c r="K34" s="37" t="s">
        <v>692</v>
      </c>
      <c r="L34" s="6">
        <v>33</v>
      </c>
      <c r="O34" s="7"/>
      <c r="P34" s="51"/>
      <c r="Q34" s="57"/>
      <c r="R34" s="58"/>
      <c r="S34" s="62"/>
      <c r="T34" s="58"/>
      <c r="U34" s="58"/>
      <c r="V34" s="51"/>
      <c r="W34" s="58">
        <f t="shared" si="1"/>
        <v>0</v>
      </c>
      <c r="X34" s="29"/>
    </row>
    <row r="35" spans="1:24" ht="12.75">
      <c r="A35" s="7">
        <v>2010</v>
      </c>
      <c r="B35" s="2">
        <v>34</v>
      </c>
      <c r="C35" s="14">
        <v>1</v>
      </c>
      <c r="D35" s="16" t="s">
        <v>449</v>
      </c>
      <c r="E35" s="61" t="s">
        <v>700</v>
      </c>
      <c r="F35" s="19">
        <v>2</v>
      </c>
      <c r="G35" s="21" t="s">
        <v>36</v>
      </c>
      <c r="H35" s="38" t="s">
        <v>699</v>
      </c>
      <c r="I35" s="23">
        <v>3</v>
      </c>
      <c r="J35" s="25" t="s">
        <v>194</v>
      </c>
      <c r="K35" s="37" t="s">
        <v>698</v>
      </c>
      <c r="L35" s="6">
        <v>34</v>
      </c>
      <c r="O35" s="7"/>
      <c r="P35" s="51"/>
      <c r="Q35" s="57"/>
      <c r="R35" s="58"/>
      <c r="S35" s="62"/>
      <c r="T35" s="58"/>
      <c r="U35" s="58"/>
      <c r="V35" s="51"/>
      <c r="W35" s="58">
        <f t="shared" si="1"/>
        <v>0</v>
      </c>
      <c r="X35" s="29"/>
    </row>
    <row r="36" spans="1:24" ht="12.75">
      <c r="A36" s="7">
        <v>2011</v>
      </c>
      <c r="B36" s="2">
        <v>35</v>
      </c>
      <c r="C36" s="14">
        <v>1</v>
      </c>
      <c r="D36" s="16" t="s">
        <v>449</v>
      </c>
      <c r="E36" s="61" t="s">
        <v>700</v>
      </c>
      <c r="F36" s="19">
        <v>2</v>
      </c>
      <c r="G36" s="21" t="s">
        <v>253</v>
      </c>
      <c r="H36" s="38" t="s">
        <v>692</v>
      </c>
      <c r="I36" s="23">
        <v>3</v>
      </c>
      <c r="J36" s="25" t="s">
        <v>76</v>
      </c>
      <c r="K36" s="37" t="s">
        <v>698</v>
      </c>
      <c r="L36" s="6">
        <v>35</v>
      </c>
      <c r="O36" s="7"/>
      <c r="P36" s="51"/>
      <c r="Q36" s="57"/>
      <c r="R36" s="58"/>
      <c r="S36" s="62"/>
      <c r="T36" s="58"/>
      <c r="U36" s="58"/>
      <c r="V36" s="51"/>
      <c r="W36" s="58">
        <f t="shared" si="1"/>
        <v>0</v>
      </c>
      <c r="X36" s="29"/>
    </row>
    <row r="37" spans="1:24" ht="12.75">
      <c r="A37" s="7">
        <v>2012</v>
      </c>
      <c r="B37" s="2">
        <v>36</v>
      </c>
      <c r="C37" s="14">
        <v>1</v>
      </c>
      <c r="D37" s="16" t="s">
        <v>449</v>
      </c>
      <c r="E37" s="61" t="s">
        <v>700</v>
      </c>
      <c r="F37" s="19">
        <v>2</v>
      </c>
      <c r="G37" s="21" t="s">
        <v>36</v>
      </c>
      <c r="H37" s="38" t="s">
        <v>699</v>
      </c>
      <c r="I37" s="23">
        <v>3</v>
      </c>
      <c r="J37" s="25" t="s">
        <v>194</v>
      </c>
      <c r="K37" s="37" t="s">
        <v>698</v>
      </c>
      <c r="L37" s="6">
        <v>36</v>
      </c>
      <c r="O37" s="7"/>
      <c r="P37" s="63"/>
      <c r="Q37" s="57"/>
      <c r="R37" s="58"/>
      <c r="S37" s="62"/>
      <c r="T37" s="58"/>
      <c r="U37" s="58"/>
      <c r="V37" s="51"/>
      <c r="W37" s="58">
        <f t="shared" si="1"/>
        <v>0</v>
      </c>
      <c r="X37" s="29"/>
    </row>
    <row r="38" spans="1:24" ht="12.75">
      <c r="A38" s="7">
        <v>2013</v>
      </c>
      <c r="B38" s="2">
        <v>37</v>
      </c>
      <c r="C38" s="14">
        <v>1</v>
      </c>
      <c r="D38" s="16" t="s">
        <v>194</v>
      </c>
      <c r="E38" s="61" t="s">
        <v>698</v>
      </c>
      <c r="F38" s="19">
        <v>2</v>
      </c>
      <c r="G38" s="21" t="s">
        <v>449</v>
      </c>
      <c r="H38" s="38" t="s">
        <v>700</v>
      </c>
      <c r="I38" s="23">
        <v>3</v>
      </c>
      <c r="J38" s="25" t="s">
        <v>594</v>
      </c>
      <c r="K38" s="37" t="s">
        <v>692</v>
      </c>
      <c r="L38" s="6">
        <v>37</v>
      </c>
      <c r="O38" s="7"/>
      <c r="P38" s="51"/>
      <c r="Q38" s="57"/>
      <c r="R38" s="58"/>
      <c r="S38" s="62"/>
      <c r="T38" s="58"/>
      <c r="U38" s="58"/>
      <c r="V38" s="51"/>
      <c r="W38" s="58">
        <f t="shared" si="1"/>
        <v>0</v>
      </c>
      <c r="X38" s="29"/>
    </row>
    <row r="39" spans="1:24" ht="12.75">
      <c r="A39" s="7">
        <v>2014</v>
      </c>
      <c r="B39" s="2">
        <v>38</v>
      </c>
      <c r="C39" s="14">
        <v>1</v>
      </c>
      <c r="D39" s="16" t="s">
        <v>36</v>
      </c>
      <c r="E39" s="61" t="s">
        <v>699</v>
      </c>
      <c r="F39" s="19">
        <v>2</v>
      </c>
      <c r="G39" s="20" t="s">
        <v>605</v>
      </c>
      <c r="H39" s="38" t="s">
        <v>698</v>
      </c>
      <c r="I39" s="23">
        <v>3</v>
      </c>
      <c r="J39" s="24" t="s">
        <v>449</v>
      </c>
      <c r="K39" s="37" t="s">
        <v>700</v>
      </c>
      <c r="L39" s="6">
        <v>38</v>
      </c>
      <c r="O39" s="7"/>
      <c r="Q39" s="64" t="s">
        <v>709</v>
      </c>
      <c r="S39" s="65">
        <f>SUM(S4:S38)</f>
        <v>41</v>
      </c>
      <c r="T39" s="65">
        <f>SUM(T4:T38)</f>
        <v>41</v>
      </c>
      <c r="U39" s="65">
        <f>SUM(U4:U38)</f>
        <v>41</v>
      </c>
      <c r="V39" s="65">
        <f>SUM(V4:V38)</f>
        <v>246</v>
      </c>
      <c r="W39" s="65">
        <f>SUM(W4:W38)</f>
        <v>123</v>
      </c>
      <c r="X39" s="29"/>
    </row>
    <row r="40" spans="1:24" ht="12.75">
      <c r="A40" s="7">
        <v>2015</v>
      </c>
      <c r="B40" s="2">
        <v>39</v>
      </c>
      <c r="C40" s="14">
        <v>1</v>
      </c>
      <c r="D40" s="16" t="s">
        <v>449</v>
      </c>
      <c r="E40" s="61" t="s">
        <v>700</v>
      </c>
      <c r="F40" s="19">
        <v>2</v>
      </c>
      <c r="G40" s="20" t="s">
        <v>605</v>
      </c>
      <c r="H40" s="38" t="s">
        <v>698</v>
      </c>
      <c r="I40" s="23">
        <v>3</v>
      </c>
      <c r="J40" s="24" t="s">
        <v>36</v>
      </c>
      <c r="K40" s="37" t="s">
        <v>699</v>
      </c>
      <c r="L40" s="6">
        <v>39</v>
      </c>
      <c r="O40" s="7"/>
      <c r="X40" s="29"/>
    </row>
    <row r="41" spans="1:24" ht="12.75">
      <c r="A41" s="7">
        <v>2017</v>
      </c>
      <c r="B41" s="2">
        <v>40</v>
      </c>
      <c r="C41" s="14">
        <v>1</v>
      </c>
      <c r="D41" s="16" t="s">
        <v>605</v>
      </c>
      <c r="E41" s="61" t="s">
        <v>698</v>
      </c>
      <c r="F41" s="19">
        <v>2</v>
      </c>
      <c r="G41" s="20" t="s">
        <v>36</v>
      </c>
      <c r="H41" s="38" t="s">
        <v>699</v>
      </c>
      <c r="I41" s="23">
        <v>3</v>
      </c>
      <c r="J41" s="24" t="s">
        <v>583</v>
      </c>
      <c r="K41" s="37" t="s">
        <v>705</v>
      </c>
      <c r="L41" s="7">
        <v>40</v>
      </c>
      <c r="O41" s="7"/>
      <c r="P41" s="36"/>
      <c r="X41" s="29"/>
    </row>
    <row r="42" spans="1:24" ht="12.75">
      <c r="A42" s="7">
        <v>2018</v>
      </c>
      <c r="B42" s="2">
        <v>41</v>
      </c>
      <c r="C42" s="14">
        <v>1</v>
      </c>
      <c r="D42" s="16" t="s">
        <v>605</v>
      </c>
      <c r="E42" s="61" t="s">
        <v>698</v>
      </c>
      <c r="F42" s="19">
        <v>2</v>
      </c>
      <c r="G42" s="20" t="s">
        <v>36</v>
      </c>
      <c r="H42" s="38" t="s">
        <v>699</v>
      </c>
      <c r="I42" s="23">
        <v>3</v>
      </c>
      <c r="J42" s="25" t="s">
        <v>194</v>
      </c>
      <c r="K42" s="37" t="s">
        <v>698</v>
      </c>
      <c r="L42" s="7">
        <v>41</v>
      </c>
      <c r="O42" s="7"/>
      <c r="P42" s="36"/>
      <c r="X42" s="29"/>
    </row>
    <row r="43" spans="13:24" ht="12.75">
      <c r="M43" s="7"/>
      <c r="N43" s="7"/>
      <c r="O43" s="7"/>
      <c r="P43" s="66"/>
      <c r="Q43" s="52"/>
      <c r="R43" s="52"/>
      <c r="S43" s="52"/>
      <c r="T43" s="52"/>
      <c r="U43" s="52"/>
      <c r="V43" s="53" t="s">
        <v>691</v>
      </c>
      <c r="W43" s="53"/>
      <c r="X43" s="29"/>
    </row>
    <row r="44" spans="15:24" ht="12.75">
      <c r="O44" s="7"/>
      <c r="P44" s="53" t="s">
        <v>694</v>
      </c>
      <c r="Q44" s="54" t="s">
        <v>23</v>
      </c>
      <c r="R44" s="52"/>
      <c r="S44" s="59" t="s">
        <v>683</v>
      </c>
      <c r="T44" s="55" t="s">
        <v>684</v>
      </c>
      <c r="U44" s="56" t="s">
        <v>685</v>
      </c>
      <c r="V44" s="53" t="s">
        <v>696</v>
      </c>
      <c r="W44" s="53" t="s">
        <v>697</v>
      </c>
      <c r="X44" s="29"/>
    </row>
    <row r="45" spans="13:24" ht="12.75">
      <c r="M45">
        <f aca="true" t="shared" si="2" ref="M45:M59">M2</f>
        <v>0</v>
      </c>
      <c r="N45">
        <f aca="true" t="shared" si="3" ref="N45:N59">N2</f>
        <v>0</v>
      </c>
      <c r="O45" s="7">
        <v>1</v>
      </c>
      <c r="P45" s="67">
        <v>1</v>
      </c>
      <c r="Q45" s="66" t="s">
        <v>664</v>
      </c>
      <c r="R45" s="51" t="s">
        <v>700</v>
      </c>
      <c r="S45" s="59">
        <v>12</v>
      </c>
      <c r="T45" s="55">
        <v>9</v>
      </c>
      <c r="U45" s="60">
        <v>8</v>
      </c>
      <c r="V45" s="68">
        <f aca="true" t="shared" si="4" ref="V45:V58">S45*3+T45*2+U45*1</f>
        <v>62</v>
      </c>
      <c r="W45" s="51">
        <f aca="true" t="shared" si="5" ref="W45:W59">SUM(S45:U45)</f>
        <v>29</v>
      </c>
      <c r="X45" s="29"/>
    </row>
    <row r="46" spans="13:24" ht="12.75">
      <c r="M46">
        <f t="shared" si="2"/>
        <v>0</v>
      </c>
      <c r="N46">
        <f t="shared" si="3"/>
        <v>0</v>
      </c>
      <c r="O46" s="7">
        <v>2</v>
      </c>
      <c r="P46" s="67">
        <v>2</v>
      </c>
      <c r="Q46" s="66" t="s">
        <v>44</v>
      </c>
      <c r="R46" s="51" t="s">
        <v>692</v>
      </c>
      <c r="S46" s="59">
        <v>9</v>
      </c>
      <c r="T46" s="55">
        <v>7</v>
      </c>
      <c r="U46" s="60">
        <v>10</v>
      </c>
      <c r="V46" s="68">
        <f t="shared" si="4"/>
        <v>51</v>
      </c>
      <c r="W46" s="51">
        <f t="shared" si="5"/>
        <v>26</v>
      </c>
      <c r="X46" s="29"/>
    </row>
    <row r="47" spans="13:24" ht="12.75">
      <c r="M47">
        <f t="shared" si="2"/>
        <v>0</v>
      </c>
      <c r="N47">
        <f t="shared" si="3"/>
        <v>0</v>
      </c>
      <c r="O47" s="7">
        <v>3</v>
      </c>
      <c r="P47" s="67">
        <v>3</v>
      </c>
      <c r="Q47" s="66" t="s">
        <v>267</v>
      </c>
      <c r="R47" s="51" t="s">
        <v>699</v>
      </c>
      <c r="S47" s="59">
        <v>8</v>
      </c>
      <c r="T47" s="55">
        <v>8</v>
      </c>
      <c r="U47" s="60">
        <v>4</v>
      </c>
      <c r="V47" s="68">
        <f t="shared" si="4"/>
        <v>44</v>
      </c>
      <c r="W47" s="51">
        <f t="shared" si="5"/>
        <v>20</v>
      </c>
      <c r="X47" s="29"/>
    </row>
    <row r="48" spans="13:24" ht="12.75">
      <c r="M48">
        <f t="shared" si="2"/>
        <v>0</v>
      </c>
      <c r="N48">
        <f t="shared" si="3"/>
        <v>0</v>
      </c>
      <c r="O48" s="7">
        <v>4</v>
      </c>
      <c r="P48" s="67">
        <v>4</v>
      </c>
      <c r="Q48" s="66" t="s">
        <v>708</v>
      </c>
      <c r="R48" s="51" t="s">
        <v>461</v>
      </c>
      <c r="S48" s="59">
        <v>4</v>
      </c>
      <c r="T48" s="55">
        <v>5</v>
      </c>
      <c r="U48" s="60">
        <v>6</v>
      </c>
      <c r="V48" s="68">
        <f t="shared" si="4"/>
        <v>28</v>
      </c>
      <c r="W48" s="51">
        <f t="shared" si="5"/>
        <v>15</v>
      </c>
      <c r="X48" s="29"/>
    </row>
    <row r="49" spans="13:24" ht="12.75">
      <c r="M49">
        <f t="shared" si="2"/>
        <v>0</v>
      </c>
      <c r="N49">
        <f t="shared" si="3"/>
        <v>0</v>
      </c>
      <c r="O49" s="7">
        <v>5</v>
      </c>
      <c r="P49" s="67">
        <v>5</v>
      </c>
      <c r="Q49" s="69" t="s">
        <v>212</v>
      </c>
      <c r="R49" s="70" t="s">
        <v>698</v>
      </c>
      <c r="S49" s="59">
        <v>2</v>
      </c>
      <c r="T49" s="55">
        <v>4</v>
      </c>
      <c r="U49" s="60">
        <v>5</v>
      </c>
      <c r="V49" s="68">
        <f t="shared" si="4"/>
        <v>19</v>
      </c>
      <c r="W49" s="51">
        <f t="shared" si="5"/>
        <v>11</v>
      </c>
      <c r="X49" s="29"/>
    </row>
    <row r="50" spans="13:24" ht="12.75">
      <c r="M50">
        <f t="shared" si="2"/>
        <v>0</v>
      </c>
      <c r="N50">
        <f t="shared" si="3"/>
        <v>0</v>
      </c>
      <c r="O50" s="7">
        <v>6</v>
      </c>
      <c r="P50" s="67">
        <v>6</v>
      </c>
      <c r="Q50" s="66" t="s">
        <v>30</v>
      </c>
      <c r="R50" s="51" t="s">
        <v>688</v>
      </c>
      <c r="S50" s="59">
        <v>2</v>
      </c>
      <c r="T50" s="55">
        <v>1</v>
      </c>
      <c r="U50" s="51"/>
      <c r="V50" s="68">
        <f t="shared" si="4"/>
        <v>8</v>
      </c>
      <c r="W50" s="51">
        <f t="shared" si="5"/>
        <v>3</v>
      </c>
      <c r="X50" s="29"/>
    </row>
    <row r="51" spans="13:24" ht="12.75">
      <c r="M51">
        <f t="shared" si="2"/>
        <v>0</v>
      </c>
      <c r="N51">
        <f t="shared" si="3"/>
        <v>0</v>
      </c>
      <c r="O51" s="7">
        <v>7</v>
      </c>
      <c r="P51" s="67">
        <v>7</v>
      </c>
      <c r="Q51" t="s">
        <v>181</v>
      </c>
      <c r="R51" s="51" t="s">
        <v>706</v>
      </c>
      <c r="S51" s="70"/>
      <c r="T51" s="55">
        <v>3</v>
      </c>
      <c r="U51" s="51"/>
      <c r="V51" s="68">
        <f t="shared" si="4"/>
        <v>6</v>
      </c>
      <c r="W51" s="51">
        <f t="shared" si="5"/>
        <v>3</v>
      </c>
      <c r="X51" s="29"/>
    </row>
    <row r="52" spans="13:24" ht="12.75">
      <c r="M52">
        <f t="shared" si="2"/>
        <v>0</v>
      </c>
      <c r="N52">
        <f t="shared" si="3"/>
        <v>0</v>
      </c>
      <c r="O52" s="7">
        <v>8</v>
      </c>
      <c r="P52" s="71">
        <v>8</v>
      </c>
      <c r="Q52" s="66" t="s">
        <v>114</v>
      </c>
      <c r="R52" s="51" t="s">
        <v>703</v>
      </c>
      <c r="S52" s="59">
        <v>1</v>
      </c>
      <c r="T52" s="51"/>
      <c r="U52" s="60">
        <v>2</v>
      </c>
      <c r="V52" s="68">
        <f t="shared" si="4"/>
        <v>5</v>
      </c>
      <c r="W52" s="51">
        <f t="shared" si="5"/>
        <v>3</v>
      </c>
      <c r="X52" s="29"/>
    </row>
    <row r="53" spans="13:24" ht="14.25">
      <c r="M53">
        <f t="shared" si="2"/>
        <v>0</v>
      </c>
      <c r="N53">
        <f t="shared" si="3"/>
        <v>0</v>
      </c>
      <c r="O53" s="7">
        <v>9</v>
      </c>
      <c r="P53" s="67">
        <v>9</v>
      </c>
      <c r="Q53" s="69" t="s">
        <v>710</v>
      </c>
      <c r="R53" s="70" t="s">
        <v>705</v>
      </c>
      <c r="S53" s="51"/>
      <c r="T53" s="55">
        <v>1</v>
      </c>
      <c r="U53" s="60">
        <v>3</v>
      </c>
      <c r="V53" s="68">
        <f t="shared" si="4"/>
        <v>5</v>
      </c>
      <c r="W53" s="51">
        <f t="shared" si="5"/>
        <v>4</v>
      </c>
      <c r="X53" s="29"/>
    </row>
    <row r="54" spans="13:24" ht="12.75">
      <c r="M54">
        <f t="shared" si="2"/>
        <v>0</v>
      </c>
      <c r="N54">
        <f t="shared" si="3"/>
        <v>0</v>
      </c>
      <c r="O54" s="7">
        <v>10</v>
      </c>
      <c r="P54" s="67">
        <v>10</v>
      </c>
      <c r="Q54" s="66" t="s">
        <v>90</v>
      </c>
      <c r="R54" s="51" t="s">
        <v>693</v>
      </c>
      <c r="S54" s="59">
        <v>1</v>
      </c>
      <c r="T54" s="51"/>
      <c r="U54" s="51"/>
      <c r="V54" s="68">
        <f t="shared" si="4"/>
        <v>3</v>
      </c>
      <c r="W54" s="51">
        <f t="shared" si="5"/>
        <v>1</v>
      </c>
      <c r="X54" s="29"/>
    </row>
    <row r="55" spans="13:24" ht="12.75">
      <c r="M55">
        <f t="shared" si="2"/>
        <v>0</v>
      </c>
      <c r="N55">
        <f t="shared" si="3"/>
        <v>0</v>
      </c>
      <c r="O55" s="7">
        <v>11</v>
      </c>
      <c r="P55" s="67">
        <v>10</v>
      </c>
      <c r="Q55" s="66" t="s">
        <v>139</v>
      </c>
      <c r="R55" s="51" t="s">
        <v>704</v>
      </c>
      <c r="S55" s="14">
        <v>1</v>
      </c>
      <c r="T55" s="51"/>
      <c r="U55" s="51"/>
      <c r="V55" s="68">
        <f t="shared" si="4"/>
        <v>3</v>
      </c>
      <c r="W55" s="51">
        <f t="shared" si="5"/>
        <v>1</v>
      </c>
      <c r="X55" s="29"/>
    </row>
    <row r="56" spans="13:24" ht="12.75">
      <c r="M56">
        <f t="shared" si="2"/>
        <v>0</v>
      </c>
      <c r="N56">
        <f t="shared" si="3"/>
        <v>0</v>
      </c>
      <c r="O56" s="7">
        <v>12</v>
      </c>
      <c r="P56" s="67">
        <v>12</v>
      </c>
      <c r="Q56" s="66" t="s">
        <v>707</v>
      </c>
      <c r="R56" s="51" t="s">
        <v>690</v>
      </c>
      <c r="S56" s="51"/>
      <c r="T56" s="55">
        <v>1</v>
      </c>
      <c r="U56" s="60">
        <v>1</v>
      </c>
      <c r="V56" s="68">
        <f t="shared" si="4"/>
        <v>3</v>
      </c>
      <c r="W56" s="51">
        <f t="shared" si="5"/>
        <v>2</v>
      </c>
      <c r="X56" s="29"/>
    </row>
    <row r="57" spans="13:24" ht="12.75">
      <c r="M57">
        <f t="shared" si="2"/>
        <v>0</v>
      </c>
      <c r="N57">
        <f t="shared" si="3"/>
        <v>0</v>
      </c>
      <c r="O57" s="7">
        <v>13</v>
      </c>
      <c r="P57" s="67">
        <v>13</v>
      </c>
      <c r="Q57" s="66" t="s">
        <v>34</v>
      </c>
      <c r="R57" s="51" t="s">
        <v>689</v>
      </c>
      <c r="S57" s="51"/>
      <c r="T57" s="55">
        <v>1</v>
      </c>
      <c r="U57" s="51"/>
      <c r="V57" s="68">
        <f t="shared" si="4"/>
        <v>2</v>
      </c>
      <c r="W57" s="51">
        <f t="shared" si="5"/>
        <v>1</v>
      </c>
      <c r="X57" s="29"/>
    </row>
    <row r="58" spans="13:24" ht="12.75">
      <c r="M58">
        <f t="shared" si="2"/>
        <v>0</v>
      </c>
      <c r="N58">
        <f t="shared" si="3"/>
        <v>0</v>
      </c>
      <c r="O58" s="7">
        <v>14</v>
      </c>
      <c r="P58" s="67">
        <v>14</v>
      </c>
      <c r="Q58" s="66" t="s">
        <v>91</v>
      </c>
      <c r="R58" s="51" t="s">
        <v>701</v>
      </c>
      <c r="S58" s="51"/>
      <c r="T58" s="51"/>
      <c r="U58" s="60">
        <v>1</v>
      </c>
      <c r="V58" s="68">
        <f t="shared" si="4"/>
        <v>1</v>
      </c>
      <c r="W58" s="51">
        <f t="shared" si="5"/>
        <v>1</v>
      </c>
      <c r="X58" s="29"/>
    </row>
    <row r="59" spans="13:23" ht="12.75">
      <c r="M59">
        <f t="shared" si="2"/>
        <v>0</v>
      </c>
      <c r="N59">
        <f t="shared" si="3"/>
        <v>0</v>
      </c>
      <c r="O59" s="7">
        <v>15</v>
      </c>
      <c r="P59" s="72">
        <v>15</v>
      </c>
      <c r="Q59" s="69" t="s">
        <v>702</v>
      </c>
      <c r="R59" s="51" t="s">
        <v>183</v>
      </c>
      <c r="S59" s="70">
        <v>0</v>
      </c>
      <c r="T59" s="69"/>
      <c r="U59" s="69"/>
      <c r="V59" s="68">
        <f>S59*3+T63*2+U59*1</f>
        <v>0</v>
      </c>
      <c r="W59" s="51">
        <f t="shared" si="5"/>
        <v>0</v>
      </c>
    </row>
    <row r="60" spans="16:23" ht="12.75">
      <c r="P60" s="36"/>
      <c r="Q60" s="73" t="s">
        <v>709</v>
      </c>
      <c r="R60" s="74"/>
      <c r="S60" s="65">
        <f>SUM(S45:S59)</f>
        <v>40</v>
      </c>
      <c r="T60" s="65">
        <f>SUM(T45:T59)</f>
        <v>40</v>
      </c>
      <c r="U60" s="65">
        <f>SUM(U45:U59)</f>
        <v>40</v>
      </c>
      <c r="V60" s="65">
        <f>SUM(V45:V59)</f>
        <v>240</v>
      </c>
      <c r="W60" s="65">
        <f>SUM(W45:W59)</f>
        <v>120</v>
      </c>
    </row>
  </sheetData>
  <sheetProtection selectLockedCells="1" selectUnlockedCells="1"/>
  <mergeCells count="1">
    <mergeCell ref="P1:W1"/>
  </mergeCells>
  <printOptions/>
  <pageMargins left="0.5180555555555556" right="0.14027777777777778" top="0.5854166666666667" bottom="0.9840277777777777" header="0.5118055555555555" footer="0.5118055555555555"/>
  <pageSetup horizontalDpi="300" verticalDpi="300"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Y108"/>
  <sheetViews>
    <sheetView workbookViewId="0" topLeftCell="A1">
      <pane xSplit="5" ySplit="4" topLeftCell="AQ5" activePane="bottomRight" state="frozen"/>
      <selection pane="topLeft" activeCell="A1" sqref="A1"/>
      <selection pane="topRight" activeCell="AQ1" sqref="AQ1"/>
      <selection pane="bottomLeft" activeCell="A5" sqref="A5"/>
      <selection pane="bottomRight" activeCell="AY57" sqref="AY57"/>
    </sheetView>
  </sheetViews>
  <sheetFormatPr defaultColWidth="8.00390625" defaultRowHeight="12.75"/>
  <cols>
    <col min="1" max="1" width="29.7109375" style="9" customWidth="1"/>
    <col min="2" max="2" width="16.140625" style="7" customWidth="1"/>
    <col min="3" max="3" width="6.00390625" style="2" customWidth="1"/>
    <col min="4" max="4" width="7.7109375" style="7" customWidth="1"/>
    <col min="5" max="5" width="8.421875" style="7" customWidth="1"/>
    <col min="6" max="8" width="7.421875" style="7" customWidth="1"/>
    <col min="9" max="9" width="7.421875" style="75" customWidth="1"/>
    <col min="10" max="12" width="7.421875" style="7" customWidth="1"/>
    <col min="13" max="14" width="7.421875" style="26" customWidth="1"/>
    <col min="15" max="15" width="7.8515625" style="26" customWidth="1"/>
    <col min="16" max="20" width="7.7109375" style="26" customWidth="1"/>
    <col min="21" max="26" width="7.7109375" style="7" customWidth="1"/>
    <col min="27" max="47" width="7.7109375" style="26" customWidth="1"/>
    <col min="48" max="48" width="7.140625" style="26" customWidth="1"/>
    <col min="49" max="49" width="7.28125" style="26" customWidth="1"/>
    <col min="50" max="50" width="4.421875" style="26" customWidth="1"/>
    <col min="51" max="51" width="6.140625" style="7" customWidth="1"/>
    <col min="52" max="16384" width="9.140625" style="26" customWidth="1"/>
  </cols>
  <sheetData>
    <row r="1" spans="1:49" s="2" customFormat="1" ht="36.75" customHeight="1">
      <c r="A1" s="76" t="s">
        <v>711</v>
      </c>
      <c r="B1" s="77" t="s">
        <v>712</v>
      </c>
      <c r="C1" s="78" t="s">
        <v>713</v>
      </c>
      <c r="D1" s="79" t="s">
        <v>714</v>
      </c>
      <c r="E1" s="79" t="s">
        <v>715</v>
      </c>
      <c r="F1" s="79">
        <v>2019</v>
      </c>
      <c r="G1" s="79">
        <v>2018</v>
      </c>
      <c r="H1" s="79">
        <v>2017</v>
      </c>
      <c r="I1" s="80">
        <v>2015</v>
      </c>
      <c r="J1" s="80">
        <v>2014</v>
      </c>
      <c r="K1" s="80">
        <v>2013</v>
      </c>
      <c r="L1" s="80">
        <v>2012</v>
      </c>
      <c r="M1" s="80">
        <v>2011</v>
      </c>
      <c r="N1" s="80">
        <v>2010</v>
      </c>
      <c r="O1" s="80">
        <v>2009</v>
      </c>
      <c r="P1" s="80">
        <v>2008</v>
      </c>
      <c r="Q1" s="80">
        <v>2007</v>
      </c>
      <c r="R1" s="80">
        <v>2006</v>
      </c>
      <c r="S1" s="80">
        <v>2005</v>
      </c>
      <c r="T1" s="80">
        <v>2004</v>
      </c>
      <c r="U1" s="80">
        <v>2003</v>
      </c>
      <c r="V1" s="80">
        <v>2002</v>
      </c>
      <c r="W1" s="80">
        <v>2001</v>
      </c>
      <c r="X1" s="80">
        <v>2000</v>
      </c>
      <c r="Y1" s="80">
        <v>1999</v>
      </c>
      <c r="Z1" s="80">
        <v>1998</v>
      </c>
      <c r="AA1" s="80">
        <v>1997</v>
      </c>
      <c r="AB1" s="80">
        <v>1996</v>
      </c>
      <c r="AC1" s="80">
        <v>1995</v>
      </c>
      <c r="AD1" s="80">
        <v>1994</v>
      </c>
      <c r="AE1" s="80">
        <v>1993</v>
      </c>
      <c r="AF1" s="80">
        <v>1992</v>
      </c>
      <c r="AG1" s="80">
        <v>1991</v>
      </c>
      <c r="AH1" s="80">
        <v>1990</v>
      </c>
      <c r="AI1" s="80">
        <v>1989</v>
      </c>
      <c r="AJ1" s="80">
        <v>1988</v>
      </c>
      <c r="AK1" s="80">
        <v>1987</v>
      </c>
      <c r="AL1" s="80">
        <v>1986</v>
      </c>
      <c r="AM1" s="80">
        <v>1985</v>
      </c>
      <c r="AN1" s="80">
        <v>1984</v>
      </c>
      <c r="AO1" s="80">
        <v>1983</v>
      </c>
      <c r="AP1" s="80">
        <v>1982</v>
      </c>
      <c r="AQ1" s="80">
        <v>1981</v>
      </c>
      <c r="AR1" s="80">
        <v>1980</v>
      </c>
      <c r="AS1" s="80">
        <v>1979</v>
      </c>
      <c r="AT1" s="80">
        <v>1978</v>
      </c>
      <c r="AU1" s="80">
        <v>1977</v>
      </c>
      <c r="AV1" s="79" t="s">
        <v>716</v>
      </c>
      <c r="AW1" s="76" t="s">
        <v>717</v>
      </c>
    </row>
    <row r="2" spans="1:49" s="2" customFormat="1" ht="13.5" customHeight="1">
      <c r="A2" s="81" t="s">
        <v>718</v>
      </c>
      <c r="B2" s="77"/>
      <c r="C2" s="78"/>
      <c r="D2" s="79"/>
      <c r="E2" s="79"/>
      <c r="F2" s="79"/>
      <c r="G2" s="79">
        <v>41</v>
      </c>
      <c r="H2" s="79">
        <v>40</v>
      </c>
      <c r="I2" s="82">
        <v>39</v>
      </c>
      <c r="J2" s="83">
        <v>38</v>
      </c>
      <c r="K2" s="82">
        <v>37</v>
      </c>
      <c r="L2" s="82">
        <v>36</v>
      </c>
      <c r="M2" s="82">
        <v>35</v>
      </c>
      <c r="N2" s="82">
        <v>34</v>
      </c>
      <c r="O2" s="82">
        <v>33</v>
      </c>
      <c r="P2" s="82">
        <v>32</v>
      </c>
      <c r="Q2" s="82">
        <v>31</v>
      </c>
      <c r="R2" s="82">
        <v>30</v>
      </c>
      <c r="S2" s="82">
        <v>29</v>
      </c>
      <c r="T2" s="82">
        <v>28</v>
      </c>
      <c r="U2" s="82">
        <v>27</v>
      </c>
      <c r="V2" s="82">
        <v>26</v>
      </c>
      <c r="W2" s="82">
        <v>25</v>
      </c>
      <c r="X2" s="82">
        <v>24</v>
      </c>
      <c r="Y2" s="82">
        <v>23</v>
      </c>
      <c r="Z2" s="82">
        <v>22</v>
      </c>
      <c r="AA2" s="82">
        <v>21</v>
      </c>
      <c r="AB2" s="82">
        <v>20</v>
      </c>
      <c r="AC2" s="82">
        <v>19</v>
      </c>
      <c r="AD2" s="82">
        <v>18</v>
      </c>
      <c r="AE2" s="82">
        <v>17</v>
      </c>
      <c r="AF2" s="82">
        <v>16</v>
      </c>
      <c r="AG2" s="82">
        <v>15</v>
      </c>
      <c r="AH2" s="82">
        <v>14</v>
      </c>
      <c r="AI2" s="82">
        <v>13</v>
      </c>
      <c r="AJ2" s="82">
        <v>12</v>
      </c>
      <c r="AK2" s="82">
        <v>11</v>
      </c>
      <c r="AL2" s="82">
        <v>10</v>
      </c>
      <c r="AM2" s="82">
        <v>9</v>
      </c>
      <c r="AN2" s="82">
        <v>8</v>
      </c>
      <c r="AO2" s="82">
        <v>7</v>
      </c>
      <c r="AP2" s="82">
        <v>6</v>
      </c>
      <c r="AQ2" s="82">
        <v>5</v>
      </c>
      <c r="AR2" s="82">
        <v>4</v>
      </c>
      <c r="AS2" s="82">
        <v>3</v>
      </c>
      <c r="AT2" s="82">
        <v>2</v>
      </c>
      <c r="AU2" s="82">
        <v>1</v>
      </c>
      <c r="AV2" s="77"/>
      <c r="AW2" s="79"/>
    </row>
    <row r="3" spans="1:47" s="2" customFormat="1" ht="14.25">
      <c r="A3" s="84" t="s">
        <v>719</v>
      </c>
      <c r="B3" s="77"/>
      <c r="C3" s="78"/>
      <c r="D3" s="79"/>
      <c r="E3" s="79"/>
      <c r="F3" s="79"/>
      <c r="G3" s="79">
        <v>3</v>
      </c>
      <c r="H3" s="79">
        <v>3</v>
      </c>
      <c r="I3" s="82">
        <v>4</v>
      </c>
      <c r="J3" s="77">
        <v>4</v>
      </c>
      <c r="K3" s="82">
        <v>6</v>
      </c>
      <c r="L3" s="77">
        <v>7</v>
      </c>
      <c r="M3" s="82">
        <v>6</v>
      </c>
      <c r="N3" s="77">
        <v>5</v>
      </c>
      <c r="O3" s="82">
        <v>6</v>
      </c>
      <c r="P3" s="77">
        <v>4</v>
      </c>
      <c r="Q3" s="82">
        <v>6</v>
      </c>
      <c r="R3" s="77">
        <v>5</v>
      </c>
      <c r="S3" s="82">
        <v>7</v>
      </c>
      <c r="T3" s="77">
        <v>5</v>
      </c>
      <c r="U3" s="82">
        <v>9</v>
      </c>
      <c r="V3" s="77">
        <v>7</v>
      </c>
      <c r="W3" s="77">
        <v>7</v>
      </c>
      <c r="X3" s="77">
        <v>8</v>
      </c>
      <c r="Y3" s="77">
        <v>7</v>
      </c>
      <c r="Z3" s="77">
        <v>6</v>
      </c>
      <c r="AA3" s="77">
        <v>7</v>
      </c>
      <c r="AB3" s="77">
        <v>8</v>
      </c>
      <c r="AC3" s="77">
        <v>10</v>
      </c>
      <c r="AD3" s="2">
        <v>10</v>
      </c>
      <c r="AE3" s="2">
        <v>11</v>
      </c>
      <c r="AF3" s="2">
        <v>9</v>
      </c>
      <c r="AG3" s="2">
        <v>12</v>
      </c>
      <c r="AH3" s="2">
        <v>10</v>
      </c>
      <c r="AI3" s="2">
        <v>10</v>
      </c>
      <c r="AJ3" s="2">
        <v>11</v>
      </c>
      <c r="AK3" s="2">
        <v>15</v>
      </c>
      <c r="AL3" s="2">
        <v>12</v>
      </c>
      <c r="AM3" s="2">
        <v>12</v>
      </c>
      <c r="AN3" s="2">
        <v>10</v>
      </c>
      <c r="AO3" s="2">
        <v>13</v>
      </c>
      <c r="AP3" s="2">
        <v>11</v>
      </c>
      <c r="AQ3" s="2">
        <v>13</v>
      </c>
      <c r="AR3" s="2">
        <v>12</v>
      </c>
      <c r="AS3" s="2">
        <v>9</v>
      </c>
      <c r="AT3" s="2">
        <v>9</v>
      </c>
      <c r="AU3" s="2">
        <v>11</v>
      </c>
    </row>
    <row r="4" spans="1:47" s="2" customFormat="1" ht="14.25">
      <c r="A4" s="85" t="s">
        <v>720</v>
      </c>
      <c r="B4" s="77"/>
      <c r="C4" s="78"/>
      <c r="D4" s="79"/>
      <c r="E4" s="79"/>
      <c r="F4" s="79"/>
      <c r="G4" s="79">
        <v>4</v>
      </c>
      <c r="H4" s="79">
        <v>3</v>
      </c>
      <c r="I4" s="82">
        <v>6</v>
      </c>
      <c r="J4" s="82">
        <v>5</v>
      </c>
      <c r="K4" s="82">
        <v>9</v>
      </c>
      <c r="L4" s="82">
        <v>9</v>
      </c>
      <c r="M4" s="82">
        <v>7</v>
      </c>
      <c r="N4" s="82">
        <v>7</v>
      </c>
      <c r="O4" s="82">
        <v>12</v>
      </c>
      <c r="P4" s="82">
        <v>7</v>
      </c>
      <c r="Q4" s="82">
        <v>11</v>
      </c>
      <c r="R4" s="82">
        <v>10</v>
      </c>
      <c r="S4" s="82">
        <v>11</v>
      </c>
      <c r="T4" s="82">
        <v>9</v>
      </c>
      <c r="U4" s="82">
        <v>16</v>
      </c>
      <c r="V4" s="82">
        <v>13</v>
      </c>
      <c r="W4" s="82">
        <v>15</v>
      </c>
      <c r="X4" s="82">
        <v>14</v>
      </c>
      <c r="Y4" s="82">
        <v>13</v>
      </c>
      <c r="Z4" s="82">
        <v>11</v>
      </c>
      <c r="AA4" s="82">
        <v>13</v>
      </c>
      <c r="AB4" s="82">
        <v>16</v>
      </c>
      <c r="AC4" s="82">
        <v>13</v>
      </c>
      <c r="AD4" s="82">
        <v>17</v>
      </c>
      <c r="AE4" s="82">
        <v>20</v>
      </c>
      <c r="AF4" s="82">
        <v>22</v>
      </c>
      <c r="AG4" s="82">
        <v>28</v>
      </c>
      <c r="AH4" s="82">
        <v>22</v>
      </c>
      <c r="AI4" s="82">
        <v>22</v>
      </c>
      <c r="AJ4" s="82">
        <v>24</v>
      </c>
      <c r="AK4" s="82">
        <v>28</v>
      </c>
      <c r="AL4" s="82">
        <v>29</v>
      </c>
      <c r="AM4" s="82">
        <v>22</v>
      </c>
      <c r="AN4" s="82">
        <v>16</v>
      </c>
      <c r="AO4" s="82">
        <v>23</v>
      </c>
      <c r="AP4" s="82">
        <v>17</v>
      </c>
      <c r="AQ4" s="82">
        <v>20</v>
      </c>
      <c r="AR4" s="82">
        <v>21</v>
      </c>
      <c r="AS4" s="82">
        <v>14</v>
      </c>
      <c r="AT4" s="82">
        <v>12</v>
      </c>
      <c r="AU4" s="82">
        <v>11</v>
      </c>
    </row>
    <row r="5" spans="1:51" ht="14.25">
      <c r="A5" s="24" t="s">
        <v>518</v>
      </c>
      <c r="B5" s="25" t="s">
        <v>227</v>
      </c>
      <c r="C5" s="2">
        <f aca="true" t="shared" si="0" ref="C5:C107">AV5</f>
        <v>1</v>
      </c>
      <c r="D5" s="86">
        <f aca="true" t="shared" si="1" ref="D5:D107">SUM(H5:AU5)/E5</f>
        <v>5.5</v>
      </c>
      <c r="E5" s="7">
        <f aca="true" t="shared" si="2" ref="E5:E107">COUNTA(F5:AU5)</f>
        <v>2</v>
      </c>
      <c r="Q5" s="23">
        <v>3</v>
      </c>
      <c r="S5" s="7">
        <v>8</v>
      </c>
      <c r="AV5" s="7">
        <f aca="true" t="shared" si="3" ref="AV5:AV107">COUNTIF(F5:AU5,"&lt;4")</f>
        <v>1</v>
      </c>
      <c r="AW5" s="7">
        <f aca="true" t="shared" si="4" ref="AW5:AW107">COUNTIF(F5:AU5,"&lt;6")</f>
        <v>1</v>
      </c>
      <c r="AX5" s="7">
        <v>1</v>
      </c>
      <c r="AY5" s="7">
        <v>1</v>
      </c>
    </row>
    <row r="6" spans="1:51" ht="14.25">
      <c r="A6" s="26" t="s">
        <v>49</v>
      </c>
      <c r="B6" s="9" t="s">
        <v>96</v>
      </c>
      <c r="C6" s="2">
        <f t="shared" si="0"/>
        <v>0</v>
      </c>
      <c r="D6" s="86">
        <f t="shared" si="1"/>
        <v>12</v>
      </c>
      <c r="E6" s="7">
        <f t="shared" si="2"/>
        <v>5</v>
      </c>
      <c r="AP6" s="7"/>
      <c r="AQ6" s="7">
        <v>13</v>
      </c>
      <c r="AR6" s="7">
        <v>13</v>
      </c>
      <c r="AS6" s="7">
        <v>14</v>
      </c>
      <c r="AT6" s="7">
        <v>11</v>
      </c>
      <c r="AU6" s="7">
        <v>9</v>
      </c>
      <c r="AV6" s="7">
        <f t="shared" si="3"/>
        <v>0</v>
      </c>
      <c r="AW6" s="7">
        <f t="shared" si="4"/>
        <v>0</v>
      </c>
      <c r="AX6" s="7">
        <v>2</v>
      </c>
      <c r="AY6" s="7">
        <f aca="true" t="shared" si="5" ref="AY6:AY107">AY5+AX6</f>
        <v>3</v>
      </c>
    </row>
    <row r="7" spans="1:51" ht="14.25">
      <c r="A7" s="15" t="s">
        <v>36</v>
      </c>
      <c r="B7" s="16" t="s">
        <v>267</v>
      </c>
      <c r="C7" s="2">
        <f t="shared" si="0"/>
        <v>26</v>
      </c>
      <c r="D7" s="86">
        <f t="shared" si="1"/>
        <v>3.054054054054054</v>
      </c>
      <c r="E7" s="7">
        <f t="shared" si="2"/>
        <v>37</v>
      </c>
      <c r="G7" s="19">
        <v>2</v>
      </c>
      <c r="H7" s="19">
        <v>2</v>
      </c>
      <c r="I7" s="23">
        <v>3</v>
      </c>
      <c r="J7" s="14">
        <v>1</v>
      </c>
      <c r="K7" s="7">
        <v>4</v>
      </c>
      <c r="L7" s="19">
        <v>2</v>
      </c>
      <c r="M7" s="7">
        <v>5</v>
      </c>
      <c r="N7" s="19">
        <v>2</v>
      </c>
      <c r="O7" s="7">
        <v>4</v>
      </c>
      <c r="P7" s="7">
        <v>4</v>
      </c>
      <c r="Q7" s="14">
        <v>1</v>
      </c>
      <c r="R7" s="14">
        <v>1</v>
      </c>
      <c r="S7" s="7">
        <v>4</v>
      </c>
      <c r="T7" s="7"/>
      <c r="V7" s="7">
        <v>8</v>
      </c>
      <c r="W7" s="14">
        <v>1</v>
      </c>
      <c r="X7" s="23">
        <v>3</v>
      </c>
      <c r="Y7" s="19">
        <v>2</v>
      </c>
      <c r="Z7" s="23">
        <v>3</v>
      </c>
      <c r="AA7" s="19">
        <v>2</v>
      </c>
      <c r="AB7" s="19">
        <v>2</v>
      </c>
      <c r="AC7" s="14">
        <v>1</v>
      </c>
      <c r="AD7" s="14">
        <v>1</v>
      </c>
      <c r="AE7" s="14">
        <v>1</v>
      </c>
      <c r="AF7" s="19">
        <v>2</v>
      </c>
      <c r="AG7" s="23">
        <v>3</v>
      </c>
      <c r="AH7" s="19">
        <v>2</v>
      </c>
      <c r="AJ7" s="7">
        <v>8</v>
      </c>
      <c r="AK7" s="23">
        <v>3</v>
      </c>
      <c r="AL7" s="7">
        <v>16</v>
      </c>
      <c r="AM7" s="14">
        <v>1</v>
      </c>
      <c r="AN7" s="14">
        <v>1</v>
      </c>
      <c r="AO7" s="7">
        <v>4</v>
      </c>
      <c r="AP7" s="7">
        <v>5</v>
      </c>
      <c r="AQ7" s="7">
        <v>4</v>
      </c>
      <c r="AR7" s="19">
        <v>2</v>
      </c>
      <c r="AS7" s="19">
        <v>2</v>
      </c>
      <c r="AT7" s="7"/>
      <c r="AU7" s="23">
        <v>3</v>
      </c>
      <c r="AV7" s="7">
        <f t="shared" si="3"/>
        <v>26</v>
      </c>
      <c r="AW7" s="7">
        <f t="shared" si="4"/>
        <v>34</v>
      </c>
      <c r="AX7" s="7">
        <v>3</v>
      </c>
      <c r="AY7" s="7">
        <f t="shared" si="5"/>
        <v>6</v>
      </c>
    </row>
    <row r="8" spans="1:51" ht="14.25">
      <c r="A8" s="33" t="s">
        <v>425</v>
      </c>
      <c r="B8" s="34" t="s">
        <v>52</v>
      </c>
      <c r="C8" s="2">
        <f t="shared" si="0"/>
        <v>0</v>
      </c>
      <c r="D8" s="86">
        <f t="shared" si="1"/>
        <v>13</v>
      </c>
      <c r="E8" s="7">
        <f t="shared" si="2"/>
        <v>1</v>
      </c>
      <c r="Y8" s="7">
        <v>13</v>
      </c>
      <c r="AV8" s="7">
        <f t="shared" si="3"/>
        <v>0</v>
      </c>
      <c r="AW8" s="7">
        <f t="shared" si="4"/>
        <v>0</v>
      </c>
      <c r="AX8" s="7">
        <v>4</v>
      </c>
      <c r="AY8" s="7">
        <f t="shared" si="5"/>
        <v>10</v>
      </c>
    </row>
    <row r="9" spans="1:51" ht="14.25">
      <c r="A9" t="s">
        <v>721</v>
      </c>
      <c r="B9" t="s">
        <v>88</v>
      </c>
      <c r="C9" s="2">
        <f t="shared" si="0"/>
        <v>0</v>
      </c>
      <c r="D9" s="86">
        <f t="shared" si="1"/>
        <v>14</v>
      </c>
      <c r="E9" s="7">
        <f t="shared" si="2"/>
        <v>1</v>
      </c>
      <c r="W9" s="7">
        <v>14</v>
      </c>
      <c r="AV9" s="7">
        <f t="shared" si="3"/>
        <v>0</v>
      </c>
      <c r="AW9" s="7">
        <f t="shared" si="4"/>
        <v>0</v>
      </c>
      <c r="AX9" s="7">
        <v>5</v>
      </c>
      <c r="AY9" s="7">
        <f t="shared" si="5"/>
        <v>15</v>
      </c>
    </row>
    <row r="10" spans="1:51" ht="14.25">
      <c r="A10" t="s">
        <v>185</v>
      </c>
      <c r="B10" t="s">
        <v>88</v>
      </c>
      <c r="C10" s="2">
        <f t="shared" si="0"/>
        <v>0</v>
      </c>
      <c r="D10" s="86">
        <f t="shared" si="1"/>
        <v>10.4</v>
      </c>
      <c r="E10" s="7">
        <f t="shared" si="2"/>
        <v>5</v>
      </c>
      <c r="AI10" s="7">
        <v>11</v>
      </c>
      <c r="AJ10" s="7">
        <v>11</v>
      </c>
      <c r="AK10" s="7">
        <v>9</v>
      </c>
      <c r="AL10" s="7">
        <v>6</v>
      </c>
      <c r="AM10" s="7">
        <v>15</v>
      </c>
      <c r="AV10" s="7">
        <f t="shared" si="3"/>
        <v>0</v>
      </c>
      <c r="AW10" s="7">
        <f t="shared" si="4"/>
        <v>0</v>
      </c>
      <c r="AX10" s="7">
        <v>6</v>
      </c>
      <c r="AY10" s="7">
        <f t="shared" si="5"/>
        <v>21</v>
      </c>
    </row>
    <row r="11" spans="1:51" ht="14.25">
      <c r="A11" s="26" t="s">
        <v>98</v>
      </c>
      <c r="B11" s="9" t="s">
        <v>91</v>
      </c>
      <c r="C11" s="2">
        <f t="shared" si="0"/>
        <v>0</v>
      </c>
      <c r="D11" s="86">
        <f t="shared" si="1"/>
        <v>11</v>
      </c>
      <c r="E11" s="7">
        <f t="shared" si="2"/>
        <v>1</v>
      </c>
      <c r="AR11" s="7">
        <v>11</v>
      </c>
      <c r="AV11" s="7">
        <f t="shared" si="3"/>
        <v>0</v>
      </c>
      <c r="AW11" s="7">
        <f t="shared" si="4"/>
        <v>0</v>
      </c>
      <c r="AX11" s="7">
        <v>7</v>
      </c>
      <c r="AY11" s="7">
        <f t="shared" si="5"/>
        <v>28</v>
      </c>
    </row>
    <row r="12" spans="1:51" ht="14.25">
      <c r="A12" s="15" t="s">
        <v>115</v>
      </c>
      <c r="B12" s="16" t="s">
        <v>42</v>
      </c>
      <c r="C12" s="2">
        <f t="shared" si="0"/>
        <v>3</v>
      </c>
      <c r="D12" s="86">
        <f t="shared" si="1"/>
        <v>6.875</v>
      </c>
      <c r="E12" s="7">
        <f t="shared" si="2"/>
        <v>8</v>
      </c>
      <c r="AI12" s="7">
        <v>13</v>
      </c>
      <c r="AJ12" s="7">
        <v>15</v>
      </c>
      <c r="AL12" s="23">
        <v>3</v>
      </c>
      <c r="AM12" s="7">
        <v>6</v>
      </c>
      <c r="AN12" s="7">
        <v>4</v>
      </c>
      <c r="AO12" s="23">
        <v>3</v>
      </c>
      <c r="AP12" s="14">
        <v>1</v>
      </c>
      <c r="AQ12" s="7">
        <v>10</v>
      </c>
      <c r="AV12" s="7">
        <f t="shared" si="3"/>
        <v>3</v>
      </c>
      <c r="AW12" s="7">
        <f t="shared" si="4"/>
        <v>4</v>
      </c>
      <c r="AX12" s="7">
        <v>8</v>
      </c>
      <c r="AY12" s="7">
        <f t="shared" si="5"/>
        <v>36</v>
      </c>
    </row>
    <row r="13" spans="1:51" ht="14.25">
      <c r="A13" s="26" t="s">
        <v>53</v>
      </c>
      <c r="B13" s="9" t="s">
        <v>54</v>
      </c>
      <c r="C13" s="2">
        <f t="shared" si="0"/>
        <v>0</v>
      </c>
      <c r="D13" s="86">
        <f t="shared" si="1"/>
        <v>11</v>
      </c>
      <c r="E13" s="7">
        <f t="shared" si="2"/>
        <v>1</v>
      </c>
      <c r="AU13" s="7">
        <v>11</v>
      </c>
      <c r="AV13" s="7">
        <f t="shared" si="3"/>
        <v>0</v>
      </c>
      <c r="AW13" s="7">
        <f t="shared" si="4"/>
        <v>0</v>
      </c>
      <c r="AX13" s="7">
        <v>9</v>
      </c>
      <c r="AY13" s="7">
        <f t="shared" si="5"/>
        <v>45</v>
      </c>
    </row>
    <row r="14" spans="1:51" ht="14.25">
      <c r="A14" s="15" t="s">
        <v>33</v>
      </c>
      <c r="B14" s="16" t="s">
        <v>91</v>
      </c>
      <c r="C14" s="2">
        <f t="shared" si="0"/>
        <v>3</v>
      </c>
      <c r="D14" s="86">
        <f t="shared" si="1"/>
        <v>3.2</v>
      </c>
      <c r="E14" s="7">
        <f t="shared" si="2"/>
        <v>5</v>
      </c>
      <c r="AQ14" s="7">
        <v>6</v>
      </c>
      <c r="AR14" s="23">
        <v>3</v>
      </c>
      <c r="AS14" s="7">
        <v>4</v>
      </c>
      <c r="AT14" s="14">
        <v>1</v>
      </c>
      <c r="AU14" s="19">
        <v>2</v>
      </c>
      <c r="AV14" s="7">
        <f t="shared" si="3"/>
        <v>3</v>
      </c>
      <c r="AW14" s="7">
        <f t="shared" si="4"/>
        <v>4</v>
      </c>
      <c r="AX14" s="7">
        <v>10</v>
      </c>
      <c r="AY14" s="7">
        <f t="shared" si="5"/>
        <v>55</v>
      </c>
    </row>
    <row r="15" spans="1:51" ht="14.25">
      <c r="A15" s="33" t="s">
        <v>722</v>
      </c>
      <c r="B15" s="34" t="s">
        <v>461</v>
      </c>
      <c r="C15" s="2">
        <f t="shared" si="0"/>
        <v>0</v>
      </c>
      <c r="D15" s="86">
        <f t="shared" si="1"/>
        <v>14</v>
      </c>
      <c r="E15" s="7">
        <f t="shared" si="2"/>
        <v>2</v>
      </c>
      <c r="V15" s="7">
        <v>13</v>
      </c>
      <c r="AP15" s="7">
        <v>15</v>
      </c>
      <c r="AV15" s="7">
        <f t="shared" si="3"/>
        <v>0</v>
      </c>
      <c r="AW15" s="7">
        <f t="shared" si="4"/>
        <v>0</v>
      </c>
      <c r="AX15" s="7">
        <v>11</v>
      </c>
      <c r="AY15" s="7">
        <f t="shared" si="5"/>
        <v>66</v>
      </c>
    </row>
    <row r="16" spans="1:51" ht="14.25">
      <c r="A16" s="26" t="s">
        <v>95</v>
      </c>
      <c r="B16" s="9" t="s">
        <v>93</v>
      </c>
      <c r="C16" s="2">
        <f t="shared" si="0"/>
        <v>0</v>
      </c>
      <c r="D16" s="86">
        <f t="shared" si="1"/>
        <v>8</v>
      </c>
      <c r="E16" s="7">
        <f t="shared" si="2"/>
        <v>1</v>
      </c>
      <c r="AR16" s="7">
        <v>8</v>
      </c>
      <c r="AV16" s="7">
        <f t="shared" si="3"/>
        <v>0</v>
      </c>
      <c r="AW16" s="7">
        <f t="shared" si="4"/>
        <v>0</v>
      </c>
      <c r="AX16" s="7">
        <v>12</v>
      </c>
      <c r="AY16" s="7">
        <f t="shared" si="5"/>
        <v>78</v>
      </c>
    </row>
    <row r="17" spans="1:51" ht="14.25">
      <c r="A17" s="26" t="s">
        <v>39</v>
      </c>
      <c r="B17" s="9" t="s">
        <v>40</v>
      </c>
      <c r="C17" s="2">
        <f t="shared" si="0"/>
        <v>0</v>
      </c>
      <c r="D17" s="86">
        <f t="shared" si="1"/>
        <v>9.5</v>
      </c>
      <c r="E17" s="7">
        <f t="shared" si="2"/>
        <v>8</v>
      </c>
      <c r="AM17" s="7">
        <v>10</v>
      </c>
      <c r="AO17" s="7">
        <v>8</v>
      </c>
      <c r="AP17" s="7">
        <v>9</v>
      </c>
      <c r="AQ17" s="7">
        <v>11</v>
      </c>
      <c r="AR17" s="7">
        <v>16</v>
      </c>
      <c r="AS17" s="7">
        <v>10</v>
      </c>
      <c r="AT17" s="7">
        <v>8</v>
      </c>
      <c r="AU17" s="7">
        <v>4</v>
      </c>
      <c r="AV17" s="7">
        <f t="shared" si="3"/>
        <v>0</v>
      </c>
      <c r="AW17" s="7">
        <f t="shared" si="4"/>
        <v>1</v>
      </c>
      <c r="AX17" s="7">
        <v>13</v>
      </c>
      <c r="AY17" s="7">
        <f t="shared" si="5"/>
        <v>91</v>
      </c>
    </row>
    <row r="18" spans="1:51" ht="14.25">
      <c r="A18" s="33" t="s">
        <v>299</v>
      </c>
      <c r="B18" s="34" t="s">
        <v>42</v>
      </c>
      <c r="C18" s="2">
        <f t="shared" si="0"/>
        <v>0</v>
      </c>
      <c r="D18" s="86">
        <f t="shared" si="1"/>
        <v>19</v>
      </c>
      <c r="E18" s="7">
        <f t="shared" si="2"/>
        <v>1</v>
      </c>
      <c r="AF18" s="7">
        <v>19</v>
      </c>
      <c r="AV18" s="7">
        <f t="shared" si="3"/>
        <v>0</v>
      </c>
      <c r="AW18" s="7">
        <f t="shared" si="4"/>
        <v>0</v>
      </c>
      <c r="AX18" s="7">
        <v>14</v>
      </c>
      <c r="AY18" s="7">
        <f t="shared" si="5"/>
        <v>105</v>
      </c>
    </row>
    <row r="19" spans="1:51" ht="14.25">
      <c r="A19" s="33" t="s">
        <v>289</v>
      </c>
      <c r="B19" s="34" t="s">
        <v>227</v>
      </c>
      <c r="C19" s="2">
        <f t="shared" si="0"/>
        <v>0</v>
      </c>
      <c r="D19" s="86">
        <f t="shared" si="1"/>
        <v>15.166666666666666</v>
      </c>
      <c r="E19" s="7">
        <f t="shared" si="2"/>
        <v>6</v>
      </c>
      <c r="AA19" s="7">
        <v>11</v>
      </c>
      <c r="AB19" s="7">
        <v>11</v>
      </c>
      <c r="AD19" s="7">
        <v>15</v>
      </c>
      <c r="AE19" s="7">
        <v>13</v>
      </c>
      <c r="AF19" s="7">
        <v>21</v>
      </c>
      <c r="AG19" s="7">
        <v>20</v>
      </c>
      <c r="AV19" s="7">
        <f t="shared" si="3"/>
        <v>0</v>
      </c>
      <c r="AW19" s="7">
        <f t="shared" si="4"/>
        <v>0</v>
      </c>
      <c r="AX19" s="7">
        <v>15</v>
      </c>
      <c r="AY19" s="7">
        <f t="shared" si="5"/>
        <v>120</v>
      </c>
    </row>
    <row r="20" spans="1:51" ht="14.25">
      <c r="A20" s="15" t="s">
        <v>199</v>
      </c>
      <c r="B20" s="16" t="s">
        <v>471</v>
      </c>
      <c r="C20" s="2">
        <f t="shared" si="0"/>
        <v>6</v>
      </c>
      <c r="D20" s="86">
        <f t="shared" si="1"/>
        <v>5.5</v>
      </c>
      <c r="E20" s="7">
        <f t="shared" si="2"/>
        <v>20</v>
      </c>
      <c r="S20" s="19">
        <v>2</v>
      </c>
      <c r="T20" s="14">
        <v>1</v>
      </c>
      <c r="U20" s="19">
        <v>2</v>
      </c>
      <c r="V20" s="7">
        <v>5</v>
      </c>
      <c r="W20" s="23">
        <v>3</v>
      </c>
      <c r="X20" s="7">
        <v>9</v>
      </c>
      <c r="Y20" s="7">
        <v>5</v>
      </c>
      <c r="Z20" s="7">
        <v>6</v>
      </c>
      <c r="AA20" s="23">
        <v>3</v>
      </c>
      <c r="AB20" s="7">
        <v>4</v>
      </c>
      <c r="AC20" s="7">
        <v>5</v>
      </c>
      <c r="AD20" s="7">
        <v>5</v>
      </c>
      <c r="AE20" s="7">
        <v>4</v>
      </c>
      <c r="AF20" s="7">
        <v>11</v>
      </c>
      <c r="AG20" s="7">
        <v>7</v>
      </c>
      <c r="AH20" s="7">
        <v>7</v>
      </c>
      <c r="AI20" s="7">
        <v>8</v>
      </c>
      <c r="AJ20" s="19">
        <v>2</v>
      </c>
      <c r="AK20" s="7">
        <v>4</v>
      </c>
      <c r="AL20" s="7">
        <v>17</v>
      </c>
      <c r="AV20" s="7">
        <f t="shared" si="3"/>
        <v>6</v>
      </c>
      <c r="AW20" s="7">
        <f t="shared" si="4"/>
        <v>13</v>
      </c>
      <c r="AX20" s="7">
        <v>16</v>
      </c>
      <c r="AY20" s="7">
        <f t="shared" si="5"/>
        <v>136</v>
      </c>
    </row>
    <row r="21" spans="1:51" ht="14.25">
      <c r="A21" s="33" t="s">
        <v>625</v>
      </c>
      <c r="B21" s="33" t="s">
        <v>700</v>
      </c>
      <c r="C21" s="2">
        <f t="shared" si="0"/>
        <v>0</v>
      </c>
      <c r="D21" s="86">
        <f t="shared" si="1"/>
        <v>5</v>
      </c>
      <c r="E21" s="7">
        <f t="shared" si="2"/>
        <v>1</v>
      </c>
      <c r="I21" s="75">
        <v>5</v>
      </c>
      <c r="S21" s="19"/>
      <c r="T21" s="14"/>
      <c r="U21" s="19"/>
      <c r="W21" s="23"/>
      <c r="AA21" s="23"/>
      <c r="AB21" s="7"/>
      <c r="AC21" s="7"/>
      <c r="AD21" s="7"/>
      <c r="AE21" s="7"/>
      <c r="AF21" s="7"/>
      <c r="AG21" s="7"/>
      <c r="AH21" s="7"/>
      <c r="AI21" s="7"/>
      <c r="AJ21" s="19"/>
      <c r="AK21" s="7"/>
      <c r="AL21" s="7"/>
      <c r="AV21" s="7">
        <f t="shared" si="3"/>
        <v>0</v>
      </c>
      <c r="AW21" s="7">
        <f t="shared" si="4"/>
        <v>1</v>
      </c>
      <c r="AX21" s="7">
        <v>17</v>
      </c>
      <c r="AY21" s="7">
        <f t="shared" si="5"/>
        <v>153</v>
      </c>
    </row>
    <row r="22" spans="1:51" ht="14.25">
      <c r="A22" s="15" t="s">
        <v>194</v>
      </c>
      <c r="B22" s="16" t="s">
        <v>212</v>
      </c>
      <c r="C22" s="2">
        <f t="shared" si="0"/>
        <v>7</v>
      </c>
      <c r="D22" s="86">
        <f t="shared" si="1"/>
        <v>7.125</v>
      </c>
      <c r="E22" s="7">
        <f t="shared" si="2"/>
        <v>24</v>
      </c>
      <c r="G22" s="23">
        <v>3</v>
      </c>
      <c r="J22" s="7">
        <v>4</v>
      </c>
      <c r="K22" s="14">
        <v>1</v>
      </c>
      <c r="L22" s="23">
        <v>3</v>
      </c>
      <c r="M22" s="7">
        <v>4</v>
      </c>
      <c r="N22" s="23">
        <v>3</v>
      </c>
      <c r="O22" s="19">
        <v>2</v>
      </c>
      <c r="P22" s="23">
        <v>3</v>
      </c>
      <c r="Q22" s="7">
        <v>5</v>
      </c>
      <c r="R22" s="23">
        <v>3</v>
      </c>
      <c r="S22" s="7">
        <v>6</v>
      </c>
      <c r="T22" s="7">
        <v>7</v>
      </c>
      <c r="U22" s="7">
        <v>5</v>
      </c>
      <c r="V22" s="7">
        <v>4</v>
      </c>
      <c r="W22" s="6">
        <v>15</v>
      </c>
      <c r="X22" s="7">
        <v>12</v>
      </c>
      <c r="Y22" s="7">
        <v>11</v>
      </c>
      <c r="AA22" s="7">
        <v>13</v>
      </c>
      <c r="AB22" s="7">
        <v>13</v>
      </c>
      <c r="AC22" s="7">
        <v>9</v>
      </c>
      <c r="AG22" s="7">
        <v>19</v>
      </c>
      <c r="AJ22" s="7">
        <v>20</v>
      </c>
      <c r="AK22" s="7">
        <v>5</v>
      </c>
      <c r="AL22" s="7">
        <v>4</v>
      </c>
      <c r="AV22" s="7">
        <f t="shared" si="3"/>
        <v>7</v>
      </c>
      <c r="AW22" s="7">
        <f t="shared" si="4"/>
        <v>14</v>
      </c>
      <c r="AX22" s="7">
        <v>18</v>
      </c>
      <c r="AY22" s="7">
        <f t="shared" si="5"/>
        <v>171</v>
      </c>
    </row>
    <row r="23" spans="1:51" ht="14.25">
      <c r="A23" s="33" t="s">
        <v>570</v>
      </c>
      <c r="B23" s="34" t="s">
        <v>44</v>
      </c>
      <c r="C23" s="2">
        <f t="shared" si="0"/>
        <v>0</v>
      </c>
      <c r="D23" s="86">
        <f t="shared" si="1"/>
        <v>6</v>
      </c>
      <c r="E23" s="7">
        <f t="shared" si="2"/>
        <v>7</v>
      </c>
      <c r="L23" s="7">
        <v>4</v>
      </c>
      <c r="N23" s="7">
        <v>5</v>
      </c>
      <c r="O23" s="7">
        <v>6</v>
      </c>
      <c r="Q23" s="7">
        <v>10</v>
      </c>
      <c r="R23" s="7">
        <v>6</v>
      </c>
      <c r="T23" s="7">
        <v>4</v>
      </c>
      <c r="U23" s="7">
        <v>7</v>
      </c>
      <c r="AV23" s="7">
        <f t="shared" si="3"/>
        <v>0</v>
      </c>
      <c r="AW23" s="7">
        <f t="shared" si="4"/>
        <v>3</v>
      </c>
      <c r="AX23" s="7">
        <v>19</v>
      </c>
      <c r="AY23" s="7">
        <f t="shared" si="5"/>
        <v>190</v>
      </c>
    </row>
    <row r="24" spans="1:51" ht="14.25">
      <c r="A24" s="26" t="s">
        <v>97</v>
      </c>
      <c r="B24" s="9" t="s">
        <v>88</v>
      </c>
      <c r="C24" s="2">
        <f t="shared" si="0"/>
        <v>0</v>
      </c>
      <c r="D24" s="86">
        <f t="shared" si="1"/>
        <v>13</v>
      </c>
      <c r="E24" s="7">
        <f t="shared" si="2"/>
        <v>2</v>
      </c>
      <c r="AQ24" s="7">
        <v>17</v>
      </c>
      <c r="AR24" s="7">
        <v>9</v>
      </c>
      <c r="AV24" s="7">
        <f t="shared" si="3"/>
        <v>0</v>
      </c>
      <c r="AW24" s="7">
        <f t="shared" si="4"/>
        <v>0</v>
      </c>
      <c r="AX24" s="7">
        <v>20</v>
      </c>
      <c r="AY24" s="7">
        <f t="shared" si="5"/>
        <v>210</v>
      </c>
    </row>
    <row r="25" spans="1:51" ht="14.25">
      <c r="A25" s="26" t="s">
        <v>423</v>
      </c>
      <c r="B25" s="9" t="s">
        <v>52</v>
      </c>
      <c r="C25" s="2">
        <f t="shared" si="0"/>
        <v>0</v>
      </c>
      <c r="D25" s="86">
        <f t="shared" si="1"/>
        <v>11.5</v>
      </c>
      <c r="E25" s="7">
        <f t="shared" si="2"/>
        <v>2</v>
      </c>
      <c r="U25" s="7">
        <v>15</v>
      </c>
      <c r="Y25" s="7">
        <v>8</v>
      </c>
      <c r="AV25" s="7">
        <f t="shared" si="3"/>
        <v>0</v>
      </c>
      <c r="AW25" s="7">
        <f t="shared" si="4"/>
        <v>0</v>
      </c>
      <c r="AX25" s="7">
        <v>21</v>
      </c>
      <c r="AY25" s="7">
        <f t="shared" si="5"/>
        <v>231</v>
      </c>
    </row>
    <row r="26" spans="1:51" ht="14.25">
      <c r="A26" s="15" t="s">
        <v>63</v>
      </c>
      <c r="B26" s="16" t="s">
        <v>42</v>
      </c>
      <c r="C26" s="2">
        <f t="shared" si="0"/>
        <v>2</v>
      </c>
      <c r="D26" s="86">
        <f t="shared" si="1"/>
        <v>2.6666666666666665</v>
      </c>
      <c r="E26" s="7">
        <f t="shared" si="2"/>
        <v>3</v>
      </c>
      <c r="AR26" s="7">
        <v>4</v>
      </c>
      <c r="AS26" s="14">
        <v>1</v>
      </c>
      <c r="AT26" s="23">
        <v>3</v>
      </c>
      <c r="AV26" s="7">
        <f t="shared" si="3"/>
        <v>2</v>
      </c>
      <c r="AW26" s="7">
        <f t="shared" si="4"/>
        <v>3</v>
      </c>
      <c r="AX26" s="7">
        <v>22</v>
      </c>
      <c r="AY26" s="7">
        <f t="shared" si="5"/>
        <v>253</v>
      </c>
    </row>
    <row r="27" spans="1:51" ht="14.25">
      <c r="A27" s="33" t="s">
        <v>144</v>
      </c>
      <c r="B27" s="34" t="s">
        <v>127</v>
      </c>
      <c r="C27" s="2">
        <f t="shared" si="0"/>
        <v>0</v>
      </c>
      <c r="D27" s="86">
        <f t="shared" si="1"/>
        <v>18</v>
      </c>
      <c r="E27" s="7">
        <f t="shared" si="2"/>
        <v>2</v>
      </c>
      <c r="AM27" s="7">
        <v>22</v>
      </c>
      <c r="AO27" s="7">
        <v>14</v>
      </c>
      <c r="AV27" s="7">
        <f t="shared" si="3"/>
        <v>0</v>
      </c>
      <c r="AW27" s="7">
        <f t="shared" si="4"/>
        <v>0</v>
      </c>
      <c r="AX27" s="7">
        <v>23</v>
      </c>
      <c r="AY27" s="7">
        <f t="shared" si="5"/>
        <v>276</v>
      </c>
    </row>
    <row r="28" spans="1:51" ht="14.25">
      <c r="A28" s="26" t="s">
        <v>130</v>
      </c>
      <c r="B28" s="34" t="s">
        <v>286</v>
      </c>
      <c r="C28" s="2">
        <f t="shared" si="0"/>
        <v>0</v>
      </c>
      <c r="D28" s="86">
        <f t="shared" si="1"/>
        <v>14.166666666666666</v>
      </c>
      <c r="E28" s="7">
        <f t="shared" si="2"/>
        <v>12</v>
      </c>
      <c r="AC28" s="7">
        <v>11</v>
      </c>
      <c r="AD28" s="7">
        <v>14</v>
      </c>
      <c r="AE28" s="7">
        <v>14</v>
      </c>
      <c r="AF28" s="7">
        <v>12</v>
      </c>
      <c r="AG28" s="7">
        <v>16</v>
      </c>
      <c r="AJ28" s="7">
        <v>25</v>
      </c>
      <c r="AK28" s="7">
        <v>21</v>
      </c>
      <c r="AL28" s="7">
        <v>14</v>
      </c>
      <c r="AM28" s="7">
        <v>7</v>
      </c>
      <c r="AN28" s="7">
        <v>9</v>
      </c>
      <c r="AO28" s="7">
        <v>17</v>
      </c>
      <c r="AP28" s="7">
        <v>10</v>
      </c>
      <c r="AV28" s="7">
        <f t="shared" si="3"/>
        <v>0</v>
      </c>
      <c r="AW28" s="7">
        <f t="shared" si="4"/>
        <v>0</v>
      </c>
      <c r="AX28" s="7">
        <v>24</v>
      </c>
      <c r="AY28" s="7">
        <f t="shared" si="5"/>
        <v>300</v>
      </c>
    </row>
    <row r="29" spans="1:51" ht="14.25">
      <c r="A29" s="26" t="s">
        <v>51</v>
      </c>
      <c r="B29" s="9" t="s">
        <v>117</v>
      </c>
      <c r="C29" s="2">
        <f t="shared" si="0"/>
        <v>0</v>
      </c>
      <c r="D29" s="86">
        <f t="shared" si="1"/>
        <v>14.909090909090908</v>
      </c>
      <c r="E29" s="7">
        <f t="shared" si="2"/>
        <v>11</v>
      </c>
      <c r="AG29" s="7">
        <v>17</v>
      </c>
      <c r="AH29" s="7">
        <v>21</v>
      </c>
      <c r="AJ29" s="7">
        <v>22</v>
      </c>
      <c r="AM29" s="7">
        <v>17</v>
      </c>
      <c r="AN29" s="7">
        <v>8</v>
      </c>
      <c r="AO29" s="7">
        <v>9</v>
      </c>
      <c r="AQ29" s="7">
        <v>19</v>
      </c>
      <c r="AR29" s="7">
        <v>19</v>
      </c>
      <c r="AS29" s="7">
        <v>12</v>
      </c>
      <c r="AT29" s="7">
        <v>10</v>
      </c>
      <c r="AU29" s="7">
        <v>10</v>
      </c>
      <c r="AV29" s="7">
        <f t="shared" si="3"/>
        <v>0</v>
      </c>
      <c r="AW29" s="7">
        <f t="shared" si="4"/>
        <v>0</v>
      </c>
      <c r="AX29" s="7">
        <v>25</v>
      </c>
      <c r="AY29" s="7">
        <f t="shared" si="5"/>
        <v>325</v>
      </c>
    </row>
    <row r="30" spans="1:51" ht="14.25">
      <c r="A30" s="26" t="s">
        <v>113</v>
      </c>
      <c r="B30" s="9" t="s">
        <v>30</v>
      </c>
      <c r="C30" s="2">
        <f t="shared" si="0"/>
        <v>0</v>
      </c>
      <c r="D30" s="86">
        <f t="shared" si="1"/>
        <v>5</v>
      </c>
      <c r="E30" s="7">
        <f t="shared" si="2"/>
        <v>1</v>
      </c>
      <c r="AQ30" s="7">
        <v>5</v>
      </c>
      <c r="AV30" s="7">
        <f t="shared" si="3"/>
        <v>0</v>
      </c>
      <c r="AW30" s="7">
        <f t="shared" si="4"/>
        <v>1</v>
      </c>
      <c r="AX30" s="7">
        <v>26</v>
      </c>
      <c r="AY30" s="7">
        <f t="shared" si="5"/>
        <v>351</v>
      </c>
    </row>
    <row r="31" spans="1:51" ht="14.25">
      <c r="A31" s="20" t="s">
        <v>76</v>
      </c>
      <c r="B31" s="21" t="s">
        <v>212</v>
      </c>
      <c r="C31" s="2">
        <f t="shared" si="0"/>
        <v>9</v>
      </c>
      <c r="D31" s="86">
        <f t="shared" si="1"/>
        <v>6.942857142857143</v>
      </c>
      <c r="E31" s="7">
        <f t="shared" si="2"/>
        <v>35</v>
      </c>
      <c r="K31" s="7">
        <v>5</v>
      </c>
      <c r="L31" s="7">
        <v>7</v>
      </c>
      <c r="M31" s="23">
        <v>3</v>
      </c>
      <c r="N31" s="7">
        <v>4</v>
      </c>
      <c r="O31" s="7">
        <v>5</v>
      </c>
      <c r="P31" s="19">
        <v>2</v>
      </c>
      <c r="Q31" s="7">
        <v>6</v>
      </c>
      <c r="R31" s="7">
        <v>7</v>
      </c>
      <c r="S31" s="7">
        <v>7</v>
      </c>
      <c r="T31" s="7">
        <v>6</v>
      </c>
      <c r="U31" s="7">
        <v>9</v>
      </c>
      <c r="V31" s="23">
        <v>3</v>
      </c>
      <c r="W31" s="7">
        <v>8</v>
      </c>
      <c r="X31" s="19">
        <v>2</v>
      </c>
      <c r="Y31" s="7">
        <v>4</v>
      </c>
      <c r="Z31" s="7">
        <v>7</v>
      </c>
      <c r="AA31" s="7">
        <v>4</v>
      </c>
      <c r="AB31" s="7">
        <v>7</v>
      </c>
      <c r="AC31" s="19">
        <v>2</v>
      </c>
      <c r="AD31" s="7">
        <v>9</v>
      </c>
      <c r="AE31" s="7">
        <v>9</v>
      </c>
      <c r="AF31" s="7">
        <v>10</v>
      </c>
      <c r="AG31" s="7">
        <v>8</v>
      </c>
      <c r="AH31" s="7">
        <v>12</v>
      </c>
      <c r="AI31" s="19">
        <v>2</v>
      </c>
      <c r="AJ31" s="7">
        <v>9</v>
      </c>
      <c r="AK31" s="7">
        <v>26</v>
      </c>
      <c r="AL31" s="7">
        <v>11</v>
      </c>
      <c r="AM31" s="23">
        <v>3</v>
      </c>
      <c r="AN31" s="7">
        <v>6</v>
      </c>
      <c r="AO31" s="7">
        <v>7</v>
      </c>
      <c r="AP31" s="7">
        <v>11</v>
      </c>
      <c r="AQ31" s="19">
        <v>2</v>
      </c>
      <c r="AR31" s="7">
        <v>17</v>
      </c>
      <c r="AS31" s="23">
        <v>3</v>
      </c>
      <c r="AV31" s="7">
        <f t="shared" si="3"/>
        <v>9</v>
      </c>
      <c r="AW31" s="7">
        <f t="shared" si="4"/>
        <v>14</v>
      </c>
      <c r="AX31" s="7">
        <v>27</v>
      </c>
      <c r="AY31" s="7">
        <f t="shared" si="5"/>
        <v>378</v>
      </c>
    </row>
    <row r="32" spans="1:51" ht="14.25">
      <c r="A32" s="15" t="s">
        <v>605</v>
      </c>
      <c r="B32" s="16" t="s">
        <v>212</v>
      </c>
      <c r="C32" s="2">
        <f t="shared" si="0"/>
        <v>4</v>
      </c>
      <c r="D32" s="86">
        <f t="shared" si="1"/>
        <v>1.25</v>
      </c>
      <c r="E32" s="7">
        <f t="shared" si="2"/>
        <v>4</v>
      </c>
      <c r="G32" s="14">
        <v>1</v>
      </c>
      <c r="H32" s="14">
        <v>1</v>
      </c>
      <c r="I32" s="19">
        <v>2</v>
      </c>
      <c r="J32" s="19">
        <v>2</v>
      </c>
      <c r="K32"/>
      <c r="N32" s="7"/>
      <c r="O32" s="7"/>
      <c r="Q32" s="7"/>
      <c r="R32" s="7"/>
      <c r="S32" s="7"/>
      <c r="T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V32" s="7">
        <f t="shared" si="3"/>
        <v>4</v>
      </c>
      <c r="AW32" s="7">
        <f t="shared" si="4"/>
        <v>4</v>
      </c>
      <c r="AX32" s="7">
        <v>28</v>
      </c>
      <c r="AY32" s="7">
        <f t="shared" si="5"/>
        <v>406</v>
      </c>
    </row>
    <row r="33" spans="1:51" ht="14.25">
      <c r="A33" s="15" t="s">
        <v>61</v>
      </c>
      <c r="B33" s="16" t="s">
        <v>44</v>
      </c>
      <c r="C33" s="2">
        <f t="shared" si="0"/>
        <v>13</v>
      </c>
      <c r="D33" s="86">
        <f t="shared" si="1"/>
        <v>3.227272727272727</v>
      </c>
      <c r="E33" s="7">
        <f t="shared" si="2"/>
        <v>22</v>
      </c>
      <c r="O33" s="23">
        <v>3</v>
      </c>
      <c r="U33" s="7">
        <v>8</v>
      </c>
      <c r="X33" s="7">
        <v>4</v>
      </c>
      <c r="Y33" s="14">
        <v>1</v>
      </c>
      <c r="Z33" s="7">
        <v>4</v>
      </c>
      <c r="AA33" s="14">
        <v>1</v>
      </c>
      <c r="AC33" s="23">
        <v>3</v>
      </c>
      <c r="AD33" s="23">
        <v>3</v>
      </c>
      <c r="AE33" s="7">
        <v>6</v>
      </c>
      <c r="AG33" s="7">
        <v>4</v>
      </c>
      <c r="AH33" s="14">
        <v>1</v>
      </c>
      <c r="AI33" s="14">
        <v>1</v>
      </c>
      <c r="AJ33" s="14">
        <v>1</v>
      </c>
      <c r="AK33" s="7">
        <v>6</v>
      </c>
      <c r="AL33" s="19">
        <v>2</v>
      </c>
      <c r="AN33" s="19">
        <v>2</v>
      </c>
      <c r="AO33" s="19">
        <v>2</v>
      </c>
      <c r="AP33" s="7">
        <v>4</v>
      </c>
      <c r="AQ33" s="23">
        <v>3</v>
      </c>
      <c r="AR33" s="7">
        <v>5</v>
      </c>
      <c r="AS33" s="7">
        <v>5</v>
      </c>
      <c r="AT33" s="19">
        <v>2</v>
      </c>
      <c r="AV33" s="7">
        <f t="shared" si="3"/>
        <v>13</v>
      </c>
      <c r="AW33" s="7">
        <f t="shared" si="4"/>
        <v>19</v>
      </c>
      <c r="AX33" s="7">
        <v>29</v>
      </c>
      <c r="AY33" s="7">
        <f t="shared" si="5"/>
        <v>435</v>
      </c>
    </row>
    <row r="34" spans="1:51" ht="14.25">
      <c r="A34" s="26" t="s">
        <v>121</v>
      </c>
      <c r="B34" s="9" t="s">
        <v>52</v>
      </c>
      <c r="C34" s="2">
        <f t="shared" si="0"/>
        <v>0</v>
      </c>
      <c r="D34" s="86">
        <f t="shared" si="1"/>
        <v>19</v>
      </c>
      <c r="E34" s="7">
        <f t="shared" si="2"/>
        <v>12</v>
      </c>
      <c r="AE34" s="7">
        <v>20</v>
      </c>
      <c r="AG34" s="7">
        <v>21</v>
      </c>
      <c r="AH34" s="7">
        <v>15</v>
      </c>
      <c r="AI34" s="7">
        <v>19</v>
      </c>
      <c r="AJ34" s="7">
        <v>23</v>
      </c>
      <c r="AK34" s="7">
        <v>29</v>
      </c>
      <c r="AL34" s="7">
        <v>25</v>
      </c>
      <c r="AM34" s="7">
        <v>12</v>
      </c>
      <c r="AN34" s="7">
        <v>12</v>
      </c>
      <c r="AO34" s="7">
        <v>18</v>
      </c>
      <c r="AP34" s="7">
        <v>14</v>
      </c>
      <c r="AQ34" s="7">
        <v>20</v>
      </c>
      <c r="AV34" s="7">
        <f t="shared" si="3"/>
        <v>0</v>
      </c>
      <c r="AW34" s="7">
        <f t="shared" si="4"/>
        <v>0</v>
      </c>
      <c r="AX34" s="7">
        <v>30</v>
      </c>
      <c r="AY34" s="7">
        <f t="shared" si="5"/>
        <v>465</v>
      </c>
    </row>
    <row r="35" spans="1:51" ht="14.25">
      <c r="A35" s="33" t="s">
        <v>143</v>
      </c>
      <c r="B35" s="34" t="s">
        <v>114</v>
      </c>
      <c r="C35" s="2">
        <f t="shared" si="0"/>
        <v>0</v>
      </c>
      <c r="D35" s="86">
        <f t="shared" si="1"/>
        <v>11.75</v>
      </c>
      <c r="E35" s="7">
        <f t="shared" si="2"/>
        <v>4</v>
      </c>
      <c r="AI35" s="7">
        <v>14</v>
      </c>
      <c r="AJ35" s="7">
        <v>5</v>
      </c>
      <c r="AK35" s="7">
        <v>15</v>
      </c>
      <c r="AO35" s="7">
        <v>13</v>
      </c>
      <c r="AV35" s="7">
        <f t="shared" si="3"/>
        <v>0</v>
      </c>
      <c r="AW35" s="7">
        <f t="shared" si="4"/>
        <v>1</v>
      </c>
      <c r="AX35" s="7">
        <v>31</v>
      </c>
      <c r="AY35" s="7">
        <f t="shared" si="5"/>
        <v>496</v>
      </c>
    </row>
    <row r="36" spans="1:51" ht="14.25">
      <c r="A36" s="33" t="s">
        <v>200</v>
      </c>
      <c r="B36" s="34" t="s">
        <v>227</v>
      </c>
      <c r="C36" s="2">
        <f t="shared" si="0"/>
        <v>0</v>
      </c>
      <c r="D36" s="86">
        <f t="shared" si="1"/>
        <v>16</v>
      </c>
      <c r="E36" s="7">
        <f t="shared" si="2"/>
        <v>2</v>
      </c>
      <c r="AJ36" s="7">
        <v>13</v>
      </c>
      <c r="AL36" s="7">
        <v>19</v>
      </c>
      <c r="AV36" s="7">
        <f t="shared" si="3"/>
        <v>0</v>
      </c>
      <c r="AW36" s="7">
        <f t="shared" si="4"/>
        <v>0</v>
      </c>
      <c r="AX36" s="7">
        <v>32</v>
      </c>
      <c r="AY36" s="7">
        <f t="shared" si="5"/>
        <v>528</v>
      </c>
    </row>
    <row r="37" spans="1:51" ht="14.25">
      <c r="A37" s="26" t="s">
        <v>99</v>
      </c>
      <c r="B37" s="9" t="s">
        <v>91</v>
      </c>
      <c r="C37" s="2">
        <f t="shared" si="0"/>
        <v>0</v>
      </c>
      <c r="D37" s="86">
        <f t="shared" si="1"/>
        <v>12</v>
      </c>
      <c r="E37" s="7">
        <f t="shared" si="2"/>
        <v>1</v>
      </c>
      <c r="AR37" s="7">
        <v>12</v>
      </c>
      <c r="AV37" s="7">
        <f t="shared" si="3"/>
        <v>0</v>
      </c>
      <c r="AW37" s="7">
        <f t="shared" si="4"/>
        <v>0</v>
      </c>
      <c r="AX37" s="7">
        <v>33</v>
      </c>
      <c r="AY37" s="7">
        <f t="shared" si="5"/>
        <v>561</v>
      </c>
    </row>
    <row r="38" spans="1:51" ht="14.25">
      <c r="A38" s="26" t="s">
        <v>70</v>
      </c>
      <c r="B38" s="9" t="s">
        <v>30</v>
      </c>
      <c r="C38" s="2">
        <f t="shared" si="0"/>
        <v>0</v>
      </c>
      <c r="D38" s="86">
        <f t="shared" si="1"/>
        <v>13.333333333333334</v>
      </c>
      <c r="E38" s="7">
        <f t="shared" si="2"/>
        <v>3</v>
      </c>
      <c r="AR38" s="7">
        <v>21</v>
      </c>
      <c r="AS38" s="7">
        <v>7</v>
      </c>
      <c r="AT38" s="7">
        <v>12</v>
      </c>
      <c r="AV38" s="7">
        <f t="shared" si="3"/>
        <v>0</v>
      </c>
      <c r="AW38" s="7">
        <f t="shared" si="4"/>
        <v>0</v>
      </c>
      <c r="AX38" s="7">
        <v>34</v>
      </c>
      <c r="AY38" s="7">
        <f t="shared" si="5"/>
        <v>595</v>
      </c>
    </row>
    <row r="39" spans="1:51" ht="14.25">
      <c r="A39" s="20" t="s">
        <v>147</v>
      </c>
      <c r="B39" s="21" t="s">
        <v>88</v>
      </c>
      <c r="C39" s="2">
        <f t="shared" si="0"/>
        <v>1</v>
      </c>
      <c r="D39" s="86">
        <f t="shared" si="1"/>
        <v>12.2</v>
      </c>
      <c r="E39" s="7">
        <f t="shared" si="2"/>
        <v>10</v>
      </c>
      <c r="AE39" s="7">
        <v>17</v>
      </c>
      <c r="AF39" s="7">
        <v>4</v>
      </c>
      <c r="AG39" s="7">
        <v>6</v>
      </c>
      <c r="AH39" s="7">
        <v>8</v>
      </c>
      <c r="AJ39" s="7">
        <v>10</v>
      </c>
      <c r="AK39" s="19">
        <v>2</v>
      </c>
      <c r="AL39" s="7">
        <v>29</v>
      </c>
      <c r="AM39" s="7">
        <v>8</v>
      </c>
      <c r="AN39" s="7">
        <v>15</v>
      </c>
      <c r="AO39" s="7">
        <v>23</v>
      </c>
      <c r="AV39" s="7">
        <f t="shared" si="3"/>
        <v>1</v>
      </c>
      <c r="AW39" s="7">
        <f t="shared" si="4"/>
        <v>2</v>
      </c>
      <c r="AX39" s="7">
        <v>35</v>
      </c>
      <c r="AY39" s="7">
        <f t="shared" si="5"/>
        <v>630</v>
      </c>
    </row>
    <row r="40" spans="1:51" ht="14.25">
      <c r="A40" s="26" t="s">
        <v>128</v>
      </c>
      <c r="B40" s="9" t="s">
        <v>114</v>
      </c>
      <c r="C40" s="2">
        <f t="shared" si="0"/>
        <v>0</v>
      </c>
      <c r="D40" s="86">
        <f t="shared" si="1"/>
        <v>13.25</v>
      </c>
      <c r="E40" s="7">
        <f t="shared" si="2"/>
        <v>4</v>
      </c>
      <c r="AM40" s="7">
        <v>19</v>
      </c>
      <c r="AN40" s="7">
        <v>16</v>
      </c>
      <c r="AO40" s="7">
        <v>11</v>
      </c>
      <c r="AP40" s="7">
        <v>7</v>
      </c>
      <c r="AV40" s="7">
        <f t="shared" si="3"/>
        <v>0</v>
      </c>
      <c r="AW40" s="7">
        <f t="shared" si="4"/>
        <v>0</v>
      </c>
      <c r="AX40" s="7">
        <v>36</v>
      </c>
      <c r="AY40" s="7">
        <f t="shared" si="5"/>
        <v>666</v>
      </c>
    </row>
    <row r="41" spans="1:51" ht="14.25">
      <c r="A41" s="15" t="s">
        <v>437</v>
      </c>
      <c r="B41" s="16" t="s">
        <v>88</v>
      </c>
      <c r="C41" s="2">
        <f t="shared" si="0"/>
        <v>1</v>
      </c>
      <c r="D41" s="86">
        <f t="shared" si="1"/>
        <v>8.4</v>
      </c>
      <c r="E41" s="7">
        <f t="shared" si="2"/>
        <v>5</v>
      </c>
      <c r="T41" s="7">
        <v>8</v>
      </c>
      <c r="U41" s="7">
        <v>11</v>
      </c>
      <c r="V41" s="14">
        <v>1</v>
      </c>
      <c r="W41" s="7">
        <v>12</v>
      </c>
      <c r="X41" s="7">
        <v>10</v>
      </c>
      <c r="AV41" s="7">
        <f t="shared" si="3"/>
        <v>1</v>
      </c>
      <c r="AW41" s="7">
        <f t="shared" si="4"/>
        <v>1</v>
      </c>
      <c r="AX41" s="7">
        <v>37</v>
      </c>
      <c r="AY41" s="7">
        <f t="shared" si="5"/>
        <v>703</v>
      </c>
    </row>
    <row r="42" spans="1:51" ht="14.25">
      <c r="A42" s="26" t="s">
        <v>184</v>
      </c>
      <c r="B42" s="9" t="s">
        <v>181</v>
      </c>
      <c r="C42" s="2">
        <f t="shared" si="0"/>
        <v>0</v>
      </c>
      <c r="D42" s="86">
        <f t="shared" si="1"/>
        <v>16</v>
      </c>
      <c r="E42" s="7">
        <f t="shared" si="2"/>
        <v>4</v>
      </c>
      <c r="AE42" s="7">
        <v>10</v>
      </c>
      <c r="AH42" s="7">
        <v>17</v>
      </c>
      <c r="AK42" s="7">
        <v>24</v>
      </c>
      <c r="AM42" s="7">
        <v>13</v>
      </c>
      <c r="AV42" s="7">
        <f t="shared" si="3"/>
        <v>0</v>
      </c>
      <c r="AW42" s="7">
        <f t="shared" si="4"/>
        <v>0</v>
      </c>
      <c r="AX42" s="7">
        <v>38</v>
      </c>
      <c r="AY42" s="7">
        <f t="shared" si="5"/>
        <v>741</v>
      </c>
    </row>
    <row r="43" spans="1:51" ht="14.25">
      <c r="A43" s="15" t="s">
        <v>146</v>
      </c>
      <c r="B43" s="16" t="s">
        <v>88</v>
      </c>
      <c r="C43" s="2">
        <f t="shared" si="0"/>
        <v>4</v>
      </c>
      <c r="D43" s="86">
        <f t="shared" si="1"/>
        <v>7.7272727272727275</v>
      </c>
      <c r="E43" s="7">
        <f t="shared" si="2"/>
        <v>11</v>
      </c>
      <c r="AE43" s="7">
        <v>7</v>
      </c>
      <c r="AF43" s="7">
        <v>8</v>
      </c>
      <c r="AG43" s="7">
        <v>5</v>
      </c>
      <c r="AH43" s="7">
        <v>4</v>
      </c>
      <c r="AI43" s="23">
        <v>3</v>
      </c>
      <c r="AJ43" s="7">
        <v>21</v>
      </c>
      <c r="AK43" s="14">
        <v>1</v>
      </c>
      <c r="AL43" s="7">
        <v>10</v>
      </c>
      <c r="AM43" s="19">
        <v>2</v>
      </c>
      <c r="AN43" s="23">
        <v>3</v>
      </c>
      <c r="AO43" s="7">
        <v>21</v>
      </c>
      <c r="AV43" s="7">
        <f t="shared" si="3"/>
        <v>4</v>
      </c>
      <c r="AW43" s="7">
        <f t="shared" si="4"/>
        <v>6</v>
      </c>
      <c r="AX43" s="7">
        <v>39</v>
      </c>
      <c r="AY43" s="7">
        <f t="shared" si="5"/>
        <v>780</v>
      </c>
    </row>
    <row r="44" spans="1:51" ht="14.25">
      <c r="A44" s="26" t="s">
        <v>269</v>
      </c>
      <c r="B44" s="9" t="s">
        <v>183</v>
      </c>
      <c r="C44" s="2">
        <f t="shared" si="0"/>
        <v>0</v>
      </c>
      <c r="D44" s="86">
        <f t="shared" si="1"/>
        <v>12</v>
      </c>
      <c r="E44" s="7">
        <f t="shared" si="2"/>
        <v>3</v>
      </c>
      <c r="AF44" s="7">
        <v>7</v>
      </c>
      <c r="AG44" s="7">
        <v>15</v>
      </c>
      <c r="AH44" s="7">
        <v>14</v>
      </c>
      <c r="AV44" s="7">
        <f t="shared" si="3"/>
        <v>0</v>
      </c>
      <c r="AW44" s="7">
        <f t="shared" si="4"/>
        <v>0</v>
      </c>
      <c r="AX44" s="7">
        <v>40</v>
      </c>
      <c r="AY44" s="7">
        <f t="shared" si="5"/>
        <v>820</v>
      </c>
    </row>
    <row r="45" spans="1:51" ht="14.25">
      <c r="A45" t="s">
        <v>203</v>
      </c>
      <c r="B45" t="s">
        <v>183</v>
      </c>
      <c r="C45" s="2">
        <f t="shared" si="0"/>
        <v>0</v>
      </c>
      <c r="D45" s="86">
        <f t="shared" si="1"/>
        <v>27.5</v>
      </c>
      <c r="E45" s="7">
        <f t="shared" si="2"/>
        <v>2</v>
      </c>
      <c r="AK45" s="7">
        <v>28</v>
      </c>
      <c r="AL45" s="7">
        <v>27</v>
      </c>
      <c r="AV45" s="7">
        <f t="shared" si="3"/>
        <v>0</v>
      </c>
      <c r="AW45" s="7">
        <f t="shared" si="4"/>
        <v>0</v>
      </c>
      <c r="AX45" s="7">
        <v>41</v>
      </c>
      <c r="AY45" s="7">
        <f t="shared" si="5"/>
        <v>861</v>
      </c>
    </row>
    <row r="46" spans="1:51" ht="14.25">
      <c r="A46" s="33" t="s">
        <v>475</v>
      </c>
      <c r="B46" s="34" t="s">
        <v>473</v>
      </c>
      <c r="C46" s="2">
        <f t="shared" si="0"/>
        <v>0</v>
      </c>
      <c r="D46" s="86">
        <f t="shared" si="1"/>
        <v>10</v>
      </c>
      <c r="E46" s="7">
        <f t="shared" si="2"/>
        <v>1</v>
      </c>
      <c r="U46" s="7">
        <v>10</v>
      </c>
      <c r="AV46" s="7">
        <f t="shared" si="3"/>
        <v>0</v>
      </c>
      <c r="AW46" s="7">
        <f t="shared" si="4"/>
        <v>0</v>
      </c>
      <c r="AX46" s="7">
        <v>42</v>
      </c>
      <c r="AY46" s="7">
        <f t="shared" si="5"/>
        <v>903</v>
      </c>
    </row>
    <row r="47" spans="1:51" ht="14.25">
      <c r="A47" s="24" t="s">
        <v>594</v>
      </c>
      <c r="B47" s="25" t="s">
        <v>44</v>
      </c>
      <c r="C47" s="2">
        <f t="shared" si="0"/>
        <v>1</v>
      </c>
      <c r="D47" s="86">
        <f t="shared" si="1"/>
        <v>4</v>
      </c>
      <c r="E47" s="7">
        <f t="shared" si="2"/>
        <v>2</v>
      </c>
      <c r="K47" s="23">
        <v>3</v>
      </c>
      <c r="L47" s="7">
        <v>5</v>
      </c>
      <c r="AV47" s="7">
        <f t="shared" si="3"/>
        <v>1</v>
      </c>
      <c r="AW47" s="7">
        <f t="shared" si="4"/>
        <v>2</v>
      </c>
      <c r="AX47" s="7">
        <v>43</v>
      </c>
      <c r="AY47" s="7">
        <f t="shared" si="5"/>
        <v>946</v>
      </c>
    </row>
    <row r="48" spans="1:51" ht="14.25">
      <c r="A48" s="26" t="s">
        <v>119</v>
      </c>
      <c r="B48" s="9" t="s">
        <v>30</v>
      </c>
      <c r="C48" s="2">
        <f t="shared" si="0"/>
        <v>0</v>
      </c>
      <c r="D48" s="86">
        <f t="shared" si="1"/>
        <v>14.333333333333334</v>
      </c>
      <c r="E48" s="7">
        <f t="shared" si="2"/>
        <v>3</v>
      </c>
      <c r="AN48" s="7">
        <v>5</v>
      </c>
      <c r="AO48" s="7">
        <v>22</v>
      </c>
      <c r="AQ48" s="7">
        <v>16</v>
      </c>
      <c r="AV48" s="7">
        <f t="shared" si="3"/>
        <v>0</v>
      </c>
      <c r="AW48" s="7">
        <f t="shared" si="4"/>
        <v>1</v>
      </c>
      <c r="AX48" s="7">
        <v>44</v>
      </c>
      <c r="AY48" s="7">
        <f t="shared" si="5"/>
        <v>990</v>
      </c>
    </row>
    <row r="49" spans="1:51" ht="14.25">
      <c r="A49" s="20" t="s">
        <v>135</v>
      </c>
      <c r="B49" s="21" t="s">
        <v>88</v>
      </c>
      <c r="C49" s="2">
        <f t="shared" si="0"/>
        <v>3</v>
      </c>
      <c r="D49" s="86">
        <f t="shared" si="1"/>
        <v>7.454545454545454</v>
      </c>
      <c r="E49" s="7">
        <f t="shared" si="2"/>
        <v>11</v>
      </c>
      <c r="AF49" s="7">
        <v>6</v>
      </c>
      <c r="AG49" s="19">
        <v>2</v>
      </c>
      <c r="AH49" s="23">
        <v>3</v>
      </c>
      <c r="AI49" s="7">
        <v>5</v>
      </c>
      <c r="AJ49" s="23">
        <v>3</v>
      </c>
      <c r="AK49" s="7">
        <v>10</v>
      </c>
      <c r="AL49" s="7">
        <v>5</v>
      </c>
      <c r="AM49" s="7">
        <v>11</v>
      </c>
      <c r="AN49" s="7">
        <v>11</v>
      </c>
      <c r="AO49" s="7">
        <v>10</v>
      </c>
      <c r="AP49" s="7">
        <v>16</v>
      </c>
      <c r="AV49" s="7">
        <f t="shared" si="3"/>
        <v>3</v>
      </c>
      <c r="AW49" s="7">
        <f t="shared" si="4"/>
        <v>5</v>
      </c>
      <c r="AX49" s="7">
        <v>45</v>
      </c>
      <c r="AY49" s="7">
        <f t="shared" si="5"/>
        <v>1035</v>
      </c>
    </row>
    <row r="50" spans="1:51" ht="14.25">
      <c r="A50" s="15" t="s">
        <v>87</v>
      </c>
      <c r="B50" s="16" t="s">
        <v>88</v>
      </c>
      <c r="C50" s="2">
        <f t="shared" si="0"/>
        <v>1</v>
      </c>
      <c r="D50" s="86">
        <f t="shared" si="1"/>
        <v>5.666666666666667</v>
      </c>
      <c r="E50" s="7">
        <f t="shared" si="2"/>
        <v>6</v>
      </c>
      <c r="AL50" s="7">
        <v>9</v>
      </c>
      <c r="AM50" s="7">
        <v>4</v>
      </c>
      <c r="AO50" s="7">
        <v>6</v>
      </c>
      <c r="AP50" s="7">
        <v>6</v>
      </c>
      <c r="AQ50" s="7">
        <v>8</v>
      </c>
      <c r="AR50" s="14">
        <v>1</v>
      </c>
      <c r="AV50" s="7">
        <f t="shared" si="3"/>
        <v>1</v>
      </c>
      <c r="AW50" s="7">
        <f t="shared" si="4"/>
        <v>2</v>
      </c>
      <c r="AX50" s="7">
        <v>46</v>
      </c>
      <c r="AY50" s="7">
        <f t="shared" si="5"/>
        <v>1081</v>
      </c>
    </row>
    <row r="51" spans="1:51" ht="14.25">
      <c r="A51" t="s">
        <v>270</v>
      </c>
      <c r="B51" s="34" t="s">
        <v>212</v>
      </c>
      <c r="C51" s="2">
        <f t="shared" si="0"/>
        <v>0</v>
      </c>
      <c r="D51" s="86">
        <f t="shared" si="1"/>
        <v>9.941176470588236</v>
      </c>
      <c r="E51" s="7">
        <f t="shared" si="2"/>
        <v>17</v>
      </c>
      <c r="R51" s="7">
        <v>5</v>
      </c>
      <c r="S51" s="7">
        <v>5</v>
      </c>
      <c r="T51" s="7">
        <v>9</v>
      </c>
      <c r="U51" s="7">
        <v>13</v>
      </c>
      <c r="V51" s="7">
        <v>12</v>
      </c>
      <c r="W51" s="7">
        <v>5</v>
      </c>
      <c r="X51" s="7">
        <v>13</v>
      </c>
      <c r="Y51" s="7">
        <v>12</v>
      </c>
      <c r="Z51" s="7">
        <v>10</v>
      </c>
      <c r="AA51" s="7">
        <v>7</v>
      </c>
      <c r="AB51" s="7">
        <v>10</v>
      </c>
      <c r="AC51" s="7">
        <v>6</v>
      </c>
      <c r="AD51" s="7">
        <v>4</v>
      </c>
      <c r="AE51" s="7">
        <v>5</v>
      </c>
      <c r="AF51" s="7">
        <v>17</v>
      </c>
      <c r="AG51" s="7">
        <v>18</v>
      </c>
      <c r="AH51" s="7">
        <v>18</v>
      </c>
      <c r="AV51" s="7">
        <f t="shared" si="3"/>
        <v>0</v>
      </c>
      <c r="AW51" s="7">
        <f t="shared" si="4"/>
        <v>5</v>
      </c>
      <c r="AX51" s="7">
        <v>47</v>
      </c>
      <c r="AY51" s="7">
        <f t="shared" si="5"/>
        <v>1128</v>
      </c>
    </row>
    <row r="52" spans="1:51" ht="14.25">
      <c r="A52" s="26" t="s">
        <v>723</v>
      </c>
      <c r="B52" s="9" t="s">
        <v>227</v>
      </c>
      <c r="C52" s="2">
        <f t="shared" si="0"/>
        <v>0</v>
      </c>
      <c r="D52" s="86">
        <f t="shared" si="1"/>
        <v>11.375</v>
      </c>
      <c r="E52" s="7">
        <f t="shared" si="2"/>
        <v>8</v>
      </c>
      <c r="G52" s="7">
        <v>4</v>
      </c>
      <c r="I52" s="75">
        <v>6</v>
      </c>
      <c r="K52" s="7">
        <v>6</v>
      </c>
      <c r="O52" s="7">
        <v>11</v>
      </c>
      <c r="Q52" s="7">
        <v>9</v>
      </c>
      <c r="AE52" s="7">
        <v>16</v>
      </c>
      <c r="AH52" s="7">
        <v>23</v>
      </c>
      <c r="AR52" s="7">
        <v>20</v>
      </c>
      <c r="AV52" s="7">
        <f t="shared" si="3"/>
        <v>0</v>
      </c>
      <c r="AW52" s="7">
        <f t="shared" si="4"/>
        <v>1</v>
      </c>
      <c r="AX52" s="7">
        <v>48</v>
      </c>
      <c r="AY52" s="7">
        <f t="shared" si="5"/>
        <v>1176</v>
      </c>
    </row>
    <row r="53" spans="1:51" ht="14.25">
      <c r="A53" s="26" t="s">
        <v>195</v>
      </c>
      <c r="B53" s="9" t="s">
        <v>52</v>
      </c>
      <c r="C53" s="2">
        <f t="shared" si="0"/>
        <v>0</v>
      </c>
      <c r="D53" s="86">
        <f t="shared" si="1"/>
        <v>13.4</v>
      </c>
      <c r="E53" s="7">
        <f t="shared" si="2"/>
        <v>5</v>
      </c>
      <c r="AH53" s="7">
        <v>10</v>
      </c>
      <c r="AI53" s="7">
        <v>12</v>
      </c>
      <c r="AJ53" s="7">
        <v>24</v>
      </c>
      <c r="AK53" s="7">
        <v>13</v>
      </c>
      <c r="AL53" s="7">
        <v>8</v>
      </c>
      <c r="AV53" s="7">
        <f t="shared" si="3"/>
        <v>0</v>
      </c>
      <c r="AW53" s="7">
        <f t="shared" si="4"/>
        <v>0</v>
      </c>
      <c r="AX53" s="7">
        <v>49</v>
      </c>
      <c r="AY53" s="7">
        <f t="shared" si="5"/>
        <v>1225</v>
      </c>
    </row>
    <row r="54" spans="1:51" ht="14.25">
      <c r="A54" s="26" t="s">
        <v>65</v>
      </c>
      <c r="B54" s="9" t="s">
        <v>37</v>
      </c>
      <c r="C54" s="2">
        <f t="shared" si="0"/>
        <v>0</v>
      </c>
      <c r="D54" s="86">
        <f t="shared" si="1"/>
        <v>4</v>
      </c>
      <c r="E54" s="7">
        <f t="shared" si="2"/>
        <v>1</v>
      </c>
      <c r="AT54" s="7">
        <v>4</v>
      </c>
      <c r="AV54" s="7">
        <f t="shared" si="3"/>
        <v>0</v>
      </c>
      <c r="AW54" s="7">
        <f t="shared" si="4"/>
        <v>1</v>
      </c>
      <c r="AX54" s="7">
        <v>50</v>
      </c>
      <c r="AY54" s="7">
        <f t="shared" si="5"/>
        <v>1275</v>
      </c>
    </row>
    <row r="55" spans="1:51" ht="14.25">
      <c r="A55" s="33" t="s">
        <v>424</v>
      </c>
      <c r="B55" s="34" t="s">
        <v>88</v>
      </c>
      <c r="C55" s="2">
        <f t="shared" si="0"/>
        <v>0</v>
      </c>
      <c r="D55" s="86">
        <f t="shared" si="1"/>
        <v>10.5</v>
      </c>
      <c r="E55" s="7">
        <f t="shared" si="2"/>
        <v>2</v>
      </c>
      <c r="X55" s="7">
        <v>11</v>
      </c>
      <c r="Y55" s="7">
        <v>10</v>
      </c>
      <c r="AV55" s="7">
        <f t="shared" si="3"/>
        <v>0</v>
      </c>
      <c r="AW55" s="7">
        <f t="shared" si="4"/>
        <v>0</v>
      </c>
      <c r="AX55" s="7">
        <v>51</v>
      </c>
      <c r="AY55" s="7">
        <f t="shared" si="5"/>
        <v>1326</v>
      </c>
    </row>
    <row r="56" spans="1:51" ht="14.25">
      <c r="A56" t="s">
        <v>186</v>
      </c>
      <c r="B56" t="s">
        <v>183</v>
      </c>
      <c r="C56" s="2">
        <f t="shared" si="0"/>
        <v>0</v>
      </c>
      <c r="D56" s="86">
        <f t="shared" si="1"/>
        <v>17</v>
      </c>
      <c r="E56" s="7">
        <f t="shared" si="2"/>
        <v>2</v>
      </c>
      <c r="AK56" s="7">
        <v>16</v>
      </c>
      <c r="AM56" s="7">
        <v>18</v>
      </c>
      <c r="AV56" s="7">
        <f t="shared" si="3"/>
        <v>0</v>
      </c>
      <c r="AW56" s="7">
        <f t="shared" si="4"/>
        <v>0</v>
      </c>
      <c r="AX56" s="7">
        <v>52</v>
      </c>
      <c r="AY56" s="7">
        <f t="shared" si="5"/>
        <v>1378</v>
      </c>
    </row>
    <row r="57" spans="1:51" ht="14.25">
      <c r="A57" s="15" t="s">
        <v>251</v>
      </c>
      <c r="B57" s="16" t="s">
        <v>267</v>
      </c>
      <c r="C57" s="2">
        <f t="shared" si="0"/>
        <v>1</v>
      </c>
      <c r="D57" s="86">
        <f t="shared" si="1"/>
        <v>9.9</v>
      </c>
      <c r="E57" s="7">
        <f t="shared" si="2"/>
        <v>10</v>
      </c>
      <c r="O57" s="7">
        <v>9</v>
      </c>
      <c r="S57" s="7">
        <v>10</v>
      </c>
      <c r="U57" s="7">
        <v>12</v>
      </c>
      <c r="V57" s="7">
        <v>9</v>
      </c>
      <c r="W57" s="7">
        <v>7</v>
      </c>
      <c r="AA57" s="7">
        <v>10</v>
      </c>
      <c r="AB57" s="14">
        <v>1</v>
      </c>
      <c r="AF57" s="7">
        <v>13</v>
      </c>
      <c r="AH57" s="7">
        <v>19</v>
      </c>
      <c r="AI57" s="7">
        <v>9</v>
      </c>
      <c r="AV57" s="7">
        <f t="shared" si="3"/>
        <v>1</v>
      </c>
      <c r="AW57" s="7">
        <f t="shared" si="4"/>
        <v>1</v>
      </c>
      <c r="AX57" s="7">
        <v>53</v>
      </c>
      <c r="AY57" s="7">
        <f t="shared" si="5"/>
        <v>1431</v>
      </c>
    </row>
    <row r="58" spans="1:51" ht="14.25">
      <c r="A58" s="26" t="s">
        <v>101</v>
      </c>
      <c r="B58" s="9" t="s">
        <v>44</v>
      </c>
      <c r="C58" s="2">
        <f t="shared" si="0"/>
        <v>0</v>
      </c>
      <c r="D58" s="86">
        <f t="shared" si="1"/>
        <v>14</v>
      </c>
      <c r="E58" s="7">
        <f t="shared" si="2"/>
        <v>1</v>
      </c>
      <c r="AR58" s="7">
        <v>14</v>
      </c>
      <c r="AV58" s="7">
        <f t="shared" si="3"/>
        <v>0</v>
      </c>
      <c r="AW58" s="7">
        <f t="shared" si="4"/>
        <v>0</v>
      </c>
      <c r="AX58" s="7">
        <v>54</v>
      </c>
      <c r="AY58" s="7">
        <f t="shared" si="5"/>
        <v>1485</v>
      </c>
    </row>
    <row r="59" spans="1:51" ht="14.25">
      <c r="A59" s="26" t="s">
        <v>217</v>
      </c>
      <c r="B59" s="9" t="s">
        <v>214</v>
      </c>
      <c r="C59" s="2">
        <f t="shared" si="0"/>
        <v>0</v>
      </c>
      <c r="D59" s="86">
        <f t="shared" si="1"/>
        <v>16.333333333333332</v>
      </c>
      <c r="E59" s="7">
        <f t="shared" si="2"/>
        <v>3</v>
      </c>
      <c r="AI59" s="7">
        <v>16</v>
      </c>
      <c r="AJ59" s="7">
        <v>19</v>
      </c>
      <c r="AK59" s="7">
        <v>14</v>
      </c>
      <c r="AV59" s="7">
        <f t="shared" si="3"/>
        <v>0</v>
      </c>
      <c r="AW59" s="7">
        <f t="shared" si="4"/>
        <v>0</v>
      </c>
      <c r="AX59" s="7">
        <v>55</v>
      </c>
      <c r="AY59" s="7">
        <f t="shared" si="5"/>
        <v>1540</v>
      </c>
    </row>
    <row r="60" spans="1:51" ht="14.25">
      <c r="A60" s="26" t="s">
        <v>229</v>
      </c>
      <c r="B60" s="9" t="s">
        <v>88</v>
      </c>
      <c r="C60" s="2">
        <f t="shared" si="0"/>
        <v>0</v>
      </c>
      <c r="D60" s="86">
        <f t="shared" si="1"/>
        <v>18.5</v>
      </c>
      <c r="E60" s="7">
        <f t="shared" si="2"/>
        <v>4</v>
      </c>
      <c r="Q60" s="7">
        <v>11</v>
      </c>
      <c r="AG60" s="6">
        <v>28</v>
      </c>
      <c r="AI60" s="7">
        <v>21</v>
      </c>
      <c r="AJ60" s="7">
        <v>14</v>
      </c>
      <c r="AV60" s="7">
        <f t="shared" si="3"/>
        <v>0</v>
      </c>
      <c r="AW60" s="7">
        <f t="shared" si="4"/>
        <v>0</v>
      </c>
      <c r="AX60" s="7">
        <v>56</v>
      </c>
      <c r="AY60" s="7">
        <f t="shared" si="5"/>
        <v>1596</v>
      </c>
    </row>
    <row r="61" spans="1:51" ht="14.25">
      <c r="A61" s="26" t="s">
        <v>78</v>
      </c>
      <c r="B61" s="34" t="s">
        <v>248</v>
      </c>
      <c r="C61" s="2">
        <f t="shared" si="0"/>
        <v>0</v>
      </c>
      <c r="D61" s="86">
        <f t="shared" si="1"/>
        <v>9.166666666666666</v>
      </c>
      <c r="E61" s="7">
        <f t="shared" si="2"/>
        <v>6</v>
      </c>
      <c r="O61" s="7">
        <v>8</v>
      </c>
      <c r="AI61" s="7">
        <v>6</v>
      </c>
      <c r="AP61" s="7">
        <v>17</v>
      </c>
      <c r="AQ61" s="7">
        <v>12</v>
      </c>
      <c r="AR61" s="7">
        <v>6</v>
      </c>
      <c r="AS61" s="7">
        <v>6</v>
      </c>
      <c r="AV61" s="7">
        <f t="shared" si="3"/>
        <v>0</v>
      </c>
      <c r="AW61" s="7">
        <f t="shared" si="4"/>
        <v>0</v>
      </c>
      <c r="AX61" s="7">
        <v>57</v>
      </c>
      <c r="AY61" s="7">
        <f t="shared" si="5"/>
        <v>1653</v>
      </c>
    </row>
    <row r="62" spans="1:51" ht="14.25">
      <c r="A62" s="26" t="s">
        <v>120</v>
      </c>
      <c r="B62" s="9" t="s">
        <v>30</v>
      </c>
      <c r="C62" s="2">
        <f t="shared" si="0"/>
        <v>0</v>
      </c>
      <c r="D62" s="86">
        <f t="shared" si="1"/>
        <v>18</v>
      </c>
      <c r="E62" s="7">
        <f t="shared" si="2"/>
        <v>1</v>
      </c>
      <c r="AQ62" s="7">
        <v>18</v>
      </c>
      <c r="AV62" s="7">
        <f t="shared" si="3"/>
        <v>0</v>
      </c>
      <c r="AW62" s="7">
        <f t="shared" si="4"/>
        <v>0</v>
      </c>
      <c r="AX62" s="7">
        <v>58</v>
      </c>
      <c r="AY62" s="7">
        <f t="shared" si="5"/>
        <v>1711</v>
      </c>
    </row>
    <row r="63" spans="1:51" ht="14.25">
      <c r="A63" s="33" t="s">
        <v>182</v>
      </c>
      <c r="B63" s="34" t="s">
        <v>88</v>
      </c>
      <c r="C63" s="2">
        <f t="shared" si="0"/>
        <v>0</v>
      </c>
      <c r="D63" s="86">
        <f t="shared" si="1"/>
        <v>11.857142857142858</v>
      </c>
      <c r="E63" s="7">
        <f t="shared" si="2"/>
        <v>7</v>
      </c>
      <c r="AF63" s="7">
        <v>18</v>
      </c>
      <c r="AG63" s="7">
        <v>9</v>
      </c>
      <c r="AH63" s="7">
        <v>5</v>
      </c>
      <c r="AJ63" s="7">
        <v>12</v>
      </c>
      <c r="AK63" s="7">
        <v>12</v>
      </c>
      <c r="AL63" s="7">
        <v>18</v>
      </c>
      <c r="AM63" s="7">
        <v>9</v>
      </c>
      <c r="AV63" s="7">
        <f t="shared" si="3"/>
        <v>0</v>
      </c>
      <c r="AW63" s="7">
        <f t="shared" si="4"/>
        <v>1</v>
      </c>
      <c r="AX63" s="7">
        <v>59</v>
      </c>
      <c r="AY63" s="7">
        <f t="shared" si="5"/>
        <v>1770</v>
      </c>
    </row>
    <row r="64" spans="1:51" ht="14.25">
      <c r="A64" s="15" t="s">
        <v>109</v>
      </c>
      <c r="B64" s="16" t="s">
        <v>90</v>
      </c>
      <c r="C64" s="2">
        <f t="shared" si="0"/>
        <v>1</v>
      </c>
      <c r="D64" s="86">
        <f t="shared" si="1"/>
        <v>9.666666666666666</v>
      </c>
      <c r="E64" s="7">
        <f t="shared" si="2"/>
        <v>3</v>
      </c>
      <c r="AO64" s="7">
        <v>15</v>
      </c>
      <c r="AP64" s="7">
        <v>13</v>
      </c>
      <c r="AQ64" s="14">
        <v>1</v>
      </c>
      <c r="AV64" s="7">
        <f t="shared" si="3"/>
        <v>1</v>
      </c>
      <c r="AW64" s="7">
        <f t="shared" si="4"/>
        <v>1</v>
      </c>
      <c r="AX64" s="7">
        <v>60</v>
      </c>
      <c r="AY64" s="7">
        <f t="shared" si="5"/>
        <v>1830</v>
      </c>
    </row>
    <row r="65" spans="1:51" ht="14.25">
      <c r="A65" s="26" t="s">
        <v>383</v>
      </c>
      <c r="B65" s="9" t="s">
        <v>381</v>
      </c>
      <c r="C65" s="2">
        <f t="shared" si="0"/>
        <v>0</v>
      </c>
      <c r="D65" s="86">
        <f t="shared" si="1"/>
        <v>16</v>
      </c>
      <c r="E65" s="7">
        <f t="shared" si="2"/>
        <v>1</v>
      </c>
      <c r="AB65" s="7">
        <v>16</v>
      </c>
      <c r="AV65" s="7">
        <f t="shared" si="3"/>
        <v>0</v>
      </c>
      <c r="AW65" s="7">
        <f t="shared" si="4"/>
        <v>0</v>
      </c>
      <c r="AX65" s="7">
        <v>61</v>
      </c>
      <c r="AY65" s="7">
        <f t="shared" si="5"/>
        <v>1891</v>
      </c>
    </row>
    <row r="66" spans="1:51" ht="14.25">
      <c r="A66" s="33" t="s">
        <v>582</v>
      </c>
      <c r="B66" s="34" t="s">
        <v>581</v>
      </c>
      <c r="C66" s="2">
        <f t="shared" si="0"/>
        <v>0</v>
      </c>
      <c r="D66" s="86">
        <f t="shared" si="1"/>
        <v>6</v>
      </c>
      <c r="E66" s="7">
        <f t="shared" si="2"/>
        <v>2</v>
      </c>
      <c r="L66" s="7">
        <v>6</v>
      </c>
      <c r="M66" s="7">
        <v>6</v>
      </c>
      <c r="AV66" s="7">
        <f t="shared" si="3"/>
        <v>0</v>
      </c>
      <c r="AW66" s="7">
        <f t="shared" si="4"/>
        <v>0</v>
      </c>
      <c r="AX66" s="7">
        <v>62</v>
      </c>
      <c r="AY66" s="7">
        <f t="shared" si="5"/>
        <v>1953</v>
      </c>
    </row>
    <row r="67" spans="1:51" ht="14.25">
      <c r="A67" s="24" t="s">
        <v>43</v>
      </c>
      <c r="B67" s="25" t="s">
        <v>44</v>
      </c>
      <c r="C67" s="2">
        <f t="shared" si="0"/>
        <v>1</v>
      </c>
      <c r="D67" s="86">
        <f t="shared" si="1"/>
        <v>12.1875</v>
      </c>
      <c r="E67" s="7">
        <f t="shared" si="2"/>
        <v>16</v>
      </c>
      <c r="AF67" s="7">
        <v>20</v>
      </c>
      <c r="AG67" s="6">
        <v>27</v>
      </c>
      <c r="AH67" s="7">
        <v>13</v>
      </c>
      <c r="AI67" s="7">
        <v>20</v>
      </c>
      <c r="AJ67" s="7">
        <v>18</v>
      </c>
      <c r="AK67" s="7">
        <v>11</v>
      </c>
      <c r="AL67" s="7">
        <v>7</v>
      </c>
      <c r="AM67" s="7">
        <v>16</v>
      </c>
      <c r="AN67" s="7">
        <v>7</v>
      </c>
      <c r="AO67" s="7">
        <v>5</v>
      </c>
      <c r="AP67" s="23">
        <v>3</v>
      </c>
      <c r="AQ67" s="7">
        <v>15</v>
      </c>
      <c r="AR67" s="7">
        <v>10</v>
      </c>
      <c r="AS67" s="7">
        <v>11</v>
      </c>
      <c r="AT67" s="7">
        <v>6</v>
      </c>
      <c r="AU67" s="7">
        <v>6</v>
      </c>
      <c r="AV67" s="7">
        <f t="shared" si="3"/>
        <v>1</v>
      </c>
      <c r="AW67" s="7">
        <f t="shared" si="4"/>
        <v>2</v>
      </c>
      <c r="AX67" s="7">
        <v>63</v>
      </c>
      <c r="AY67" s="7">
        <f t="shared" si="5"/>
        <v>2016</v>
      </c>
    </row>
    <row r="68" spans="1:51" ht="14.25">
      <c r="A68" s="15" t="s">
        <v>724</v>
      </c>
      <c r="B68" s="16" t="s">
        <v>30</v>
      </c>
      <c r="C68" s="2">
        <f t="shared" si="0"/>
        <v>2</v>
      </c>
      <c r="D68" s="86">
        <f t="shared" si="1"/>
        <v>10.88888888888889</v>
      </c>
      <c r="E68" s="7">
        <f t="shared" si="2"/>
        <v>9</v>
      </c>
      <c r="AC68" s="7">
        <v>13</v>
      </c>
      <c r="AD68" s="7">
        <v>17</v>
      </c>
      <c r="AE68" s="7">
        <v>19</v>
      </c>
      <c r="AO68" s="7">
        <v>19</v>
      </c>
      <c r="AP68" s="19">
        <v>2</v>
      </c>
      <c r="AQ68" s="7">
        <v>7</v>
      </c>
      <c r="AR68" s="7">
        <v>15</v>
      </c>
      <c r="AT68" s="7">
        <v>5</v>
      </c>
      <c r="AU68" s="14">
        <v>1</v>
      </c>
      <c r="AV68" s="7">
        <f t="shared" si="3"/>
        <v>2</v>
      </c>
      <c r="AW68" s="7">
        <f t="shared" si="4"/>
        <v>3</v>
      </c>
      <c r="AX68" s="7">
        <v>64</v>
      </c>
      <c r="AY68" s="7">
        <f t="shared" si="5"/>
        <v>2080</v>
      </c>
    </row>
    <row r="69" spans="1:51" ht="14.25">
      <c r="A69" s="33" t="s">
        <v>407</v>
      </c>
      <c r="B69" s="34" t="s">
        <v>88</v>
      </c>
      <c r="C69" s="2">
        <f t="shared" si="0"/>
        <v>0</v>
      </c>
      <c r="D69" s="86">
        <f t="shared" si="1"/>
        <v>8.833333333333334</v>
      </c>
      <c r="E69" s="7">
        <f t="shared" si="2"/>
        <v>6</v>
      </c>
      <c r="U69" s="7">
        <v>14</v>
      </c>
      <c r="V69" s="7">
        <v>6</v>
      </c>
      <c r="W69" s="7">
        <v>9</v>
      </c>
      <c r="X69" s="7">
        <v>8</v>
      </c>
      <c r="Y69" s="7">
        <v>7</v>
      </c>
      <c r="Z69" s="7">
        <v>9</v>
      </c>
      <c r="AV69" s="7">
        <f t="shared" si="3"/>
        <v>0</v>
      </c>
      <c r="AW69" s="7">
        <f t="shared" si="4"/>
        <v>0</v>
      </c>
      <c r="AX69" s="7">
        <v>65</v>
      </c>
      <c r="AY69" s="7">
        <f t="shared" si="5"/>
        <v>2145</v>
      </c>
    </row>
    <row r="70" spans="1:51" ht="14.25">
      <c r="A70" s="26" t="s">
        <v>288</v>
      </c>
      <c r="B70" s="9" t="s">
        <v>88</v>
      </c>
      <c r="C70" s="2">
        <f t="shared" si="0"/>
        <v>0</v>
      </c>
      <c r="D70" s="86">
        <f t="shared" si="1"/>
        <v>15</v>
      </c>
      <c r="E70" s="7">
        <f t="shared" si="2"/>
        <v>2</v>
      </c>
      <c r="AF70" s="7">
        <v>16</v>
      </c>
      <c r="AG70" s="7">
        <v>14</v>
      </c>
      <c r="AV70" s="7">
        <f t="shared" si="3"/>
        <v>0</v>
      </c>
      <c r="AW70" s="7">
        <f t="shared" si="4"/>
        <v>0</v>
      </c>
      <c r="AX70" s="7">
        <v>66</v>
      </c>
      <c r="AY70" s="7">
        <f t="shared" si="5"/>
        <v>2211</v>
      </c>
    </row>
    <row r="71" spans="1:51" ht="14.25">
      <c r="A71" s="33" t="s">
        <v>163</v>
      </c>
      <c r="B71" s="34" t="s">
        <v>139</v>
      </c>
      <c r="C71" s="2">
        <f t="shared" si="0"/>
        <v>0</v>
      </c>
      <c r="D71" s="86">
        <f t="shared" si="1"/>
        <v>16.5</v>
      </c>
      <c r="E71" s="7">
        <f t="shared" si="2"/>
        <v>2</v>
      </c>
      <c r="AM71" s="7">
        <v>20</v>
      </c>
      <c r="AN71" s="7">
        <v>13</v>
      </c>
      <c r="AV71" s="7">
        <f t="shared" si="3"/>
        <v>0</v>
      </c>
      <c r="AW71" s="7">
        <f t="shared" si="4"/>
        <v>0</v>
      </c>
      <c r="AX71" s="7">
        <v>67</v>
      </c>
      <c r="AY71" s="7">
        <f t="shared" si="5"/>
        <v>2278</v>
      </c>
    </row>
    <row r="72" spans="1:51" ht="14.25">
      <c r="A72" s="33" t="s">
        <v>272</v>
      </c>
      <c r="B72" s="34" t="s">
        <v>42</v>
      </c>
      <c r="C72" s="2">
        <f t="shared" si="0"/>
        <v>0</v>
      </c>
      <c r="D72" s="86">
        <f t="shared" si="1"/>
        <v>12.909090909090908</v>
      </c>
      <c r="E72" s="7">
        <f t="shared" si="2"/>
        <v>11</v>
      </c>
      <c r="V72" s="7">
        <v>11</v>
      </c>
      <c r="W72" s="7">
        <v>6</v>
      </c>
      <c r="X72" s="7">
        <v>7</v>
      </c>
      <c r="Z72" s="7">
        <v>8</v>
      </c>
      <c r="AA72" s="7">
        <v>8</v>
      </c>
      <c r="AB72" s="7">
        <v>14</v>
      </c>
      <c r="AD72" s="7">
        <v>13</v>
      </c>
      <c r="AE72" s="7">
        <v>18</v>
      </c>
      <c r="AF72" s="7">
        <v>22</v>
      </c>
      <c r="AG72" s="7">
        <v>13</v>
      </c>
      <c r="AH72" s="7">
        <v>22</v>
      </c>
      <c r="AV72" s="7">
        <f t="shared" si="3"/>
        <v>0</v>
      </c>
      <c r="AW72" s="7">
        <f t="shared" si="4"/>
        <v>0</v>
      </c>
      <c r="AX72" s="7">
        <v>68</v>
      </c>
      <c r="AY72" s="7">
        <f t="shared" si="5"/>
        <v>2346</v>
      </c>
    </row>
    <row r="73" spans="1:51" ht="14.25">
      <c r="A73" s="15" t="s">
        <v>253</v>
      </c>
      <c r="B73" s="16" t="s">
        <v>44</v>
      </c>
      <c r="C73" s="2">
        <f t="shared" si="0"/>
        <v>2</v>
      </c>
      <c r="D73" s="86">
        <f t="shared" si="1"/>
        <v>8.833333333333334</v>
      </c>
      <c r="E73" s="7">
        <f t="shared" si="2"/>
        <v>18</v>
      </c>
      <c r="M73" s="19">
        <v>2</v>
      </c>
      <c r="P73" s="7">
        <v>6</v>
      </c>
      <c r="R73" s="7">
        <v>8</v>
      </c>
      <c r="S73" s="7">
        <v>9</v>
      </c>
      <c r="U73" s="7">
        <v>6</v>
      </c>
      <c r="W73" s="7">
        <v>13</v>
      </c>
      <c r="X73" s="7">
        <v>6</v>
      </c>
      <c r="Y73" s="7">
        <v>9</v>
      </c>
      <c r="Z73" s="7">
        <v>5</v>
      </c>
      <c r="AA73" s="7">
        <v>9</v>
      </c>
      <c r="AB73" s="7">
        <v>8</v>
      </c>
      <c r="AC73" s="7">
        <v>7</v>
      </c>
      <c r="AD73" s="7">
        <v>11</v>
      </c>
      <c r="AE73" s="7">
        <v>15</v>
      </c>
      <c r="AF73" s="14">
        <v>1</v>
      </c>
      <c r="AG73" s="7">
        <v>11</v>
      </c>
      <c r="AH73" s="7">
        <v>16</v>
      </c>
      <c r="AI73" s="7">
        <v>17</v>
      </c>
      <c r="AV73" s="7">
        <f t="shared" si="3"/>
        <v>2</v>
      </c>
      <c r="AW73" s="7">
        <f t="shared" si="4"/>
        <v>3</v>
      </c>
      <c r="AX73" s="7">
        <v>69</v>
      </c>
      <c r="AY73" s="7">
        <f t="shared" si="5"/>
        <v>2415</v>
      </c>
    </row>
    <row r="74" spans="1:51" ht="14.25">
      <c r="A74" t="s">
        <v>254</v>
      </c>
      <c r="B74" t="s">
        <v>227</v>
      </c>
      <c r="C74" s="2">
        <f t="shared" si="0"/>
        <v>0</v>
      </c>
      <c r="D74" s="86">
        <f t="shared" si="1"/>
        <v>21.5</v>
      </c>
      <c r="E74" s="7">
        <f t="shared" si="2"/>
        <v>2</v>
      </c>
      <c r="AG74" s="6">
        <v>25</v>
      </c>
      <c r="AI74" s="7">
        <v>18</v>
      </c>
      <c r="AV74" s="7">
        <f t="shared" si="3"/>
        <v>0</v>
      </c>
      <c r="AW74" s="7">
        <f t="shared" si="4"/>
        <v>0</v>
      </c>
      <c r="AX74" s="7">
        <v>70</v>
      </c>
      <c r="AY74" s="7">
        <f t="shared" si="5"/>
        <v>2485</v>
      </c>
    </row>
    <row r="75" spans="1:51" ht="14.25">
      <c r="A75" s="26" t="s">
        <v>132</v>
      </c>
      <c r="B75" s="9" t="s">
        <v>129</v>
      </c>
      <c r="C75" s="2">
        <f t="shared" si="0"/>
        <v>0</v>
      </c>
      <c r="D75" s="86">
        <f t="shared" si="1"/>
        <v>17</v>
      </c>
      <c r="E75" s="7">
        <f t="shared" si="2"/>
        <v>6</v>
      </c>
      <c r="AK75" s="7">
        <v>22</v>
      </c>
      <c r="AL75" s="7">
        <v>20</v>
      </c>
      <c r="AM75" s="7">
        <v>14</v>
      </c>
      <c r="AN75" s="7">
        <v>14</v>
      </c>
      <c r="AO75" s="7">
        <v>20</v>
      </c>
      <c r="AP75" s="7">
        <v>12</v>
      </c>
      <c r="AV75" s="7">
        <f t="shared" si="3"/>
        <v>0</v>
      </c>
      <c r="AW75" s="7">
        <f t="shared" si="4"/>
        <v>0</v>
      </c>
      <c r="AX75" s="7">
        <v>71</v>
      </c>
      <c r="AY75" s="7">
        <f t="shared" si="5"/>
        <v>2556</v>
      </c>
    </row>
    <row r="76" spans="1:51" ht="14.25">
      <c r="A76" t="s">
        <v>477</v>
      </c>
      <c r="B76" s="34" t="s">
        <v>44</v>
      </c>
      <c r="C76" s="2">
        <f t="shared" si="0"/>
        <v>0</v>
      </c>
      <c r="D76" s="86">
        <f t="shared" si="1"/>
        <v>9.4</v>
      </c>
      <c r="E76" s="7">
        <f t="shared" si="2"/>
        <v>5</v>
      </c>
      <c r="O76" s="7">
        <v>7</v>
      </c>
      <c r="P76" s="7">
        <v>7</v>
      </c>
      <c r="Q76" s="7">
        <v>8</v>
      </c>
      <c r="R76" s="7">
        <v>9</v>
      </c>
      <c r="U76" s="7">
        <v>16</v>
      </c>
      <c r="AV76" s="7">
        <f t="shared" si="3"/>
        <v>0</v>
      </c>
      <c r="AW76" s="7">
        <f t="shared" si="4"/>
        <v>0</v>
      </c>
      <c r="AX76" s="7">
        <v>72</v>
      </c>
      <c r="AY76" s="7">
        <f t="shared" si="5"/>
        <v>2628</v>
      </c>
    </row>
    <row r="77" spans="1:51" ht="14.25">
      <c r="A77" s="26" t="s">
        <v>572</v>
      </c>
      <c r="B77" s="26" t="s">
        <v>569</v>
      </c>
      <c r="C77" s="2">
        <f t="shared" si="0"/>
        <v>0</v>
      </c>
      <c r="D77" s="86">
        <f t="shared" si="1"/>
        <v>9.5</v>
      </c>
      <c r="E77" s="7">
        <f t="shared" si="2"/>
        <v>2</v>
      </c>
      <c r="L77" s="7">
        <v>9</v>
      </c>
      <c r="O77" s="7">
        <v>10</v>
      </c>
      <c r="AV77" s="7">
        <f t="shared" si="3"/>
        <v>0</v>
      </c>
      <c r="AW77" s="7">
        <f t="shared" si="4"/>
        <v>0</v>
      </c>
      <c r="AX77" s="7">
        <v>73</v>
      </c>
      <c r="AY77" s="7">
        <f t="shared" si="5"/>
        <v>2701</v>
      </c>
    </row>
    <row r="78" spans="1:51" ht="14.25">
      <c r="A78" s="15" t="s">
        <v>449</v>
      </c>
      <c r="B78" s="16" t="s">
        <v>88</v>
      </c>
      <c r="C78" s="2">
        <f t="shared" si="0"/>
        <v>12</v>
      </c>
      <c r="D78" s="86">
        <f t="shared" si="1"/>
        <v>2.6666666666666665</v>
      </c>
      <c r="E78" s="7">
        <f t="shared" si="2"/>
        <v>15</v>
      </c>
      <c r="I78" s="14">
        <v>1</v>
      </c>
      <c r="J78" s="23">
        <v>3</v>
      </c>
      <c r="K78" s="19">
        <v>2</v>
      </c>
      <c r="L78" s="14">
        <v>1</v>
      </c>
      <c r="M78" s="14">
        <v>1</v>
      </c>
      <c r="N78" s="14">
        <v>1</v>
      </c>
      <c r="O78" s="14">
        <v>1</v>
      </c>
      <c r="P78" s="14">
        <v>1</v>
      </c>
      <c r="Q78" s="19">
        <v>2</v>
      </c>
      <c r="R78" s="7">
        <v>4</v>
      </c>
      <c r="S78" s="14">
        <v>1</v>
      </c>
      <c r="T78" s="19">
        <v>2</v>
      </c>
      <c r="U78" s="23">
        <v>3</v>
      </c>
      <c r="V78" s="7">
        <v>7</v>
      </c>
      <c r="W78" s="7">
        <v>10</v>
      </c>
      <c r="AV78" s="7">
        <f t="shared" si="3"/>
        <v>12</v>
      </c>
      <c r="AW78" s="7">
        <f t="shared" si="4"/>
        <v>13</v>
      </c>
      <c r="AX78" s="7">
        <v>74</v>
      </c>
      <c r="AY78" s="7">
        <f t="shared" si="5"/>
        <v>2775</v>
      </c>
    </row>
    <row r="79" spans="1:51" ht="14.25">
      <c r="A79" t="s">
        <v>218</v>
      </c>
      <c r="B79" t="s">
        <v>216</v>
      </c>
      <c r="C79" s="2">
        <f t="shared" si="0"/>
        <v>0</v>
      </c>
      <c r="D79" s="86">
        <f t="shared" si="1"/>
        <v>20.5</v>
      </c>
      <c r="E79" s="7">
        <f t="shared" si="2"/>
        <v>2</v>
      </c>
      <c r="AI79" s="7">
        <v>23</v>
      </c>
      <c r="AK79" s="7">
        <v>18</v>
      </c>
      <c r="AV79" s="7">
        <f t="shared" si="3"/>
        <v>0</v>
      </c>
      <c r="AW79" s="7">
        <f t="shared" si="4"/>
        <v>0</v>
      </c>
      <c r="AX79" s="7">
        <v>75</v>
      </c>
      <c r="AY79" s="7">
        <f t="shared" si="5"/>
        <v>2850</v>
      </c>
    </row>
    <row r="80" spans="1:51" ht="14.25">
      <c r="A80" s="33" t="s">
        <v>382</v>
      </c>
      <c r="B80" s="34" t="s">
        <v>44</v>
      </c>
      <c r="C80" s="2">
        <f t="shared" si="0"/>
        <v>0</v>
      </c>
      <c r="D80" s="86">
        <f t="shared" si="1"/>
        <v>12</v>
      </c>
      <c r="E80" s="7">
        <f t="shared" si="2"/>
        <v>1</v>
      </c>
      <c r="AB80" s="7">
        <v>12</v>
      </c>
      <c r="AV80" s="7">
        <f t="shared" si="3"/>
        <v>0</v>
      </c>
      <c r="AW80" s="7">
        <f t="shared" si="4"/>
        <v>0</v>
      </c>
      <c r="AX80" s="7">
        <v>76</v>
      </c>
      <c r="AY80" s="7">
        <f t="shared" si="5"/>
        <v>2926</v>
      </c>
    </row>
    <row r="81" spans="1:51" ht="14.25">
      <c r="A81" s="26" t="s">
        <v>67</v>
      </c>
      <c r="B81" s="9" t="s">
        <v>66</v>
      </c>
      <c r="C81" s="2">
        <f t="shared" si="0"/>
        <v>0</v>
      </c>
      <c r="D81" s="86">
        <f t="shared" si="1"/>
        <v>7</v>
      </c>
      <c r="E81" s="7">
        <f t="shared" si="2"/>
        <v>1</v>
      </c>
      <c r="AT81" s="7">
        <v>7</v>
      </c>
      <c r="AV81" s="7">
        <f t="shared" si="3"/>
        <v>0</v>
      </c>
      <c r="AW81" s="7">
        <f t="shared" si="4"/>
        <v>0</v>
      </c>
      <c r="AX81" s="7">
        <v>77</v>
      </c>
      <c r="AY81" s="7">
        <f t="shared" si="5"/>
        <v>3003</v>
      </c>
    </row>
    <row r="82" spans="1:51" ht="14.25">
      <c r="A82" s="33" t="s">
        <v>230</v>
      </c>
      <c r="B82" s="34" t="s">
        <v>227</v>
      </c>
      <c r="C82" s="2">
        <f t="shared" si="0"/>
        <v>0</v>
      </c>
      <c r="D82" s="86">
        <f t="shared" si="1"/>
        <v>17</v>
      </c>
      <c r="E82" s="7">
        <f t="shared" si="2"/>
        <v>1</v>
      </c>
      <c r="AJ82" s="7">
        <v>17</v>
      </c>
      <c r="AV82" s="7">
        <f t="shared" si="3"/>
        <v>0</v>
      </c>
      <c r="AW82" s="7">
        <f t="shared" si="4"/>
        <v>0</v>
      </c>
      <c r="AX82" s="7">
        <v>78</v>
      </c>
      <c r="AY82" s="7">
        <f t="shared" si="5"/>
        <v>3081</v>
      </c>
    </row>
    <row r="83" spans="1:51" ht="14.25">
      <c r="A83" s="33" t="s">
        <v>145</v>
      </c>
      <c r="B83" s="34" t="s">
        <v>90</v>
      </c>
      <c r="C83" s="2">
        <f t="shared" si="0"/>
        <v>0</v>
      </c>
      <c r="D83" s="86">
        <f t="shared" si="1"/>
        <v>16</v>
      </c>
      <c r="E83" s="7">
        <f t="shared" si="2"/>
        <v>1</v>
      </c>
      <c r="AO83" s="7">
        <v>16</v>
      </c>
      <c r="AV83" s="7">
        <f t="shared" si="3"/>
        <v>0</v>
      </c>
      <c r="AW83" s="7">
        <f t="shared" si="4"/>
        <v>0</v>
      </c>
      <c r="AX83" s="7">
        <v>79</v>
      </c>
      <c r="AY83" s="7">
        <f t="shared" si="5"/>
        <v>3160</v>
      </c>
    </row>
    <row r="84" spans="1:51" ht="14.25">
      <c r="A84" t="s">
        <v>534</v>
      </c>
      <c r="B84" t="s">
        <v>88</v>
      </c>
      <c r="C84" s="2">
        <f t="shared" si="0"/>
        <v>0</v>
      </c>
      <c r="D84" s="86">
        <f t="shared" si="1"/>
        <v>10</v>
      </c>
      <c r="E84" s="7">
        <f t="shared" si="2"/>
        <v>1</v>
      </c>
      <c r="R84" s="7">
        <v>10</v>
      </c>
      <c r="AV84" s="7">
        <f t="shared" si="3"/>
        <v>0</v>
      </c>
      <c r="AW84" s="7">
        <f t="shared" si="4"/>
        <v>0</v>
      </c>
      <c r="AX84" s="7">
        <v>80</v>
      </c>
      <c r="AY84" s="7">
        <f t="shared" si="5"/>
        <v>3240</v>
      </c>
    </row>
    <row r="85" spans="1:51" ht="14.25">
      <c r="A85" t="s">
        <v>187</v>
      </c>
      <c r="B85" t="s">
        <v>142</v>
      </c>
      <c r="C85" s="2">
        <f t="shared" si="0"/>
        <v>0</v>
      </c>
      <c r="D85" s="86">
        <f t="shared" si="1"/>
        <v>23.5</v>
      </c>
      <c r="E85" s="7">
        <f t="shared" si="2"/>
        <v>2</v>
      </c>
      <c r="AL85" s="7">
        <v>26</v>
      </c>
      <c r="AM85" s="7">
        <v>21</v>
      </c>
      <c r="AV85" s="7">
        <f t="shared" si="3"/>
        <v>0</v>
      </c>
      <c r="AW85" s="7">
        <f t="shared" si="4"/>
        <v>0</v>
      </c>
      <c r="AX85" s="7">
        <v>81</v>
      </c>
      <c r="AY85" s="7">
        <f t="shared" si="5"/>
        <v>3321</v>
      </c>
    </row>
    <row r="86" spans="1:51" ht="14.25">
      <c r="A86" t="s">
        <v>197</v>
      </c>
      <c r="B86" t="s">
        <v>44</v>
      </c>
      <c r="C86" s="2">
        <f t="shared" si="0"/>
        <v>0</v>
      </c>
      <c r="D86" s="86">
        <f t="shared" si="1"/>
        <v>17</v>
      </c>
      <c r="E86" s="7">
        <f t="shared" si="2"/>
        <v>2</v>
      </c>
      <c r="AK86" s="7">
        <v>19</v>
      </c>
      <c r="AL86" s="7">
        <v>15</v>
      </c>
      <c r="AV86" s="7">
        <f t="shared" si="3"/>
        <v>0</v>
      </c>
      <c r="AW86" s="7">
        <f t="shared" si="4"/>
        <v>0</v>
      </c>
      <c r="AX86" s="7">
        <v>82</v>
      </c>
      <c r="AY86" s="7">
        <f t="shared" si="5"/>
        <v>3403</v>
      </c>
    </row>
    <row r="87" spans="1:51" ht="14.25">
      <c r="A87" s="26" t="s">
        <v>81</v>
      </c>
      <c r="B87" s="9" t="s">
        <v>44</v>
      </c>
      <c r="C87" s="2">
        <f t="shared" si="0"/>
        <v>0</v>
      </c>
      <c r="D87" s="86">
        <f t="shared" si="1"/>
        <v>8</v>
      </c>
      <c r="E87" s="7">
        <f t="shared" si="2"/>
        <v>2</v>
      </c>
      <c r="AR87" s="7">
        <v>7</v>
      </c>
      <c r="AS87" s="7">
        <v>9</v>
      </c>
      <c r="AV87" s="7">
        <f t="shared" si="3"/>
        <v>0</v>
      </c>
      <c r="AW87" s="7">
        <f t="shared" si="4"/>
        <v>0</v>
      </c>
      <c r="AX87" s="7">
        <v>83</v>
      </c>
      <c r="AY87" s="7">
        <f t="shared" si="5"/>
        <v>3486</v>
      </c>
    </row>
    <row r="88" spans="1:51" ht="14.25">
      <c r="A88" s="33" t="s">
        <v>583</v>
      </c>
      <c r="B88" s="34" t="s">
        <v>227</v>
      </c>
      <c r="C88" s="2">
        <f t="shared" si="0"/>
        <v>1</v>
      </c>
      <c r="D88" s="86">
        <f t="shared" si="1"/>
        <v>5.833333333333333</v>
      </c>
      <c r="E88" s="7">
        <f t="shared" si="2"/>
        <v>6</v>
      </c>
      <c r="H88" s="23">
        <v>3</v>
      </c>
      <c r="I88" s="75">
        <v>4</v>
      </c>
      <c r="J88" s="7">
        <v>5</v>
      </c>
      <c r="K88" s="7">
        <v>8</v>
      </c>
      <c r="L88" s="7">
        <v>8</v>
      </c>
      <c r="M88" s="7">
        <v>7</v>
      </c>
      <c r="AV88" s="7">
        <f t="shared" si="3"/>
        <v>1</v>
      </c>
      <c r="AW88" s="7">
        <f t="shared" si="4"/>
        <v>3</v>
      </c>
      <c r="AX88" s="7">
        <v>84</v>
      </c>
      <c r="AY88" s="7">
        <f t="shared" si="5"/>
        <v>3570</v>
      </c>
    </row>
    <row r="89" spans="1:51" ht="14.25">
      <c r="A89" s="33" t="s">
        <v>196</v>
      </c>
      <c r="B89" s="34" t="s">
        <v>88</v>
      </c>
      <c r="C89" s="2">
        <f t="shared" si="0"/>
        <v>0</v>
      </c>
      <c r="D89" s="86">
        <f t="shared" si="1"/>
        <v>12</v>
      </c>
      <c r="E89" s="7">
        <f t="shared" si="2"/>
        <v>1</v>
      </c>
      <c r="AL89" s="7">
        <v>12</v>
      </c>
      <c r="AV89" s="7">
        <f t="shared" si="3"/>
        <v>0</v>
      </c>
      <c r="AW89" s="7">
        <f t="shared" si="4"/>
        <v>0</v>
      </c>
      <c r="AX89" s="7">
        <v>85</v>
      </c>
      <c r="AY89" s="7">
        <f t="shared" si="5"/>
        <v>3655</v>
      </c>
    </row>
    <row r="90" spans="1:51" ht="14.25">
      <c r="A90" s="26" t="s">
        <v>45</v>
      </c>
      <c r="B90" s="9" t="s">
        <v>46</v>
      </c>
      <c r="C90" s="2">
        <f t="shared" si="0"/>
        <v>0</v>
      </c>
      <c r="D90" s="86">
        <f t="shared" si="1"/>
        <v>7.5</v>
      </c>
      <c r="E90" s="7">
        <f t="shared" si="2"/>
        <v>2</v>
      </c>
      <c r="AS90" s="7">
        <v>8</v>
      </c>
      <c r="AU90" s="7">
        <v>7</v>
      </c>
      <c r="AV90" s="7">
        <f t="shared" si="3"/>
        <v>0</v>
      </c>
      <c r="AW90" s="7">
        <f t="shared" si="4"/>
        <v>0</v>
      </c>
      <c r="AX90" s="7">
        <v>86</v>
      </c>
      <c r="AY90" s="7">
        <f t="shared" si="5"/>
        <v>3741</v>
      </c>
    </row>
    <row r="91" spans="1:51" ht="14.25">
      <c r="A91" s="15" t="s">
        <v>47</v>
      </c>
      <c r="B91" s="16" t="s">
        <v>42</v>
      </c>
      <c r="C91" s="2">
        <f t="shared" si="0"/>
        <v>2</v>
      </c>
      <c r="D91" s="86">
        <f t="shared" si="1"/>
        <v>11.833333333333334</v>
      </c>
      <c r="E91" s="7">
        <f t="shared" si="2"/>
        <v>12</v>
      </c>
      <c r="AA91" s="7">
        <v>12</v>
      </c>
      <c r="AB91" s="7">
        <v>15</v>
      </c>
      <c r="AD91" s="7">
        <v>10</v>
      </c>
      <c r="AE91" s="7">
        <v>11</v>
      </c>
      <c r="AF91" s="23">
        <v>3</v>
      </c>
      <c r="AG91" s="14">
        <v>1</v>
      </c>
      <c r="AH91" s="7">
        <v>11</v>
      </c>
      <c r="AI91" s="7">
        <v>4</v>
      </c>
      <c r="AJ91" s="7">
        <v>16</v>
      </c>
      <c r="AK91" s="7">
        <v>23</v>
      </c>
      <c r="AL91" s="7">
        <v>28</v>
      </c>
      <c r="AU91" s="7">
        <v>8</v>
      </c>
      <c r="AV91" s="7">
        <f t="shared" si="3"/>
        <v>2</v>
      </c>
      <c r="AW91" s="7">
        <f t="shared" si="4"/>
        <v>3</v>
      </c>
      <c r="AX91" s="7">
        <v>87</v>
      </c>
      <c r="AY91" s="7">
        <f t="shared" si="5"/>
        <v>3828</v>
      </c>
    </row>
    <row r="92" spans="1:51" ht="14.25">
      <c r="A92" t="s">
        <v>519</v>
      </c>
      <c r="B92" t="s">
        <v>116</v>
      </c>
      <c r="C92" s="2">
        <f t="shared" si="0"/>
        <v>0</v>
      </c>
      <c r="D92" s="86">
        <f t="shared" si="1"/>
        <v>9</v>
      </c>
      <c r="E92" s="7">
        <f t="shared" si="2"/>
        <v>2</v>
      </c>
      <c r="K92" s="7">
        <v>7</v>
      </c>
      <c r="S92" s="7">
        <v>11</v>
      </c>
      <c r="AV92" s="7">
        <f t="shared" si="3"/>
        <v>0</v>
      </c>
      <c r="AW92" s="7">
        <f t="shared" si="4"/>
        <v>0</v>
      </c>
      <c r="AX92" s="7">
        <v>88</v>
      </c>
      <c r="AY92" s="7">
        <f t="shared" si="5"/>
        <v>3916</v>
      </c>
    </row>
    <row r="93" spans="1:51" ht="14.25">
      <c r="A93" s="26" t="s">
        <v>118</v>
      </c>
      <c r="B93" s="9" t="s">
        <v>116</v>
      </c>
      <c r="C93" s="2">
        <f t="shared" si="0"/>
        <v>0</v>
      </c>
      <c r="D93" s="86">
        <f t="shared" si="1"/>
        <v>15.833333333333334</v>
      </c>
      <c r="E93" s="7">
        <f t="shared" si="2"/>
        <v>12</v>
      </c>
      <c r="W93" s="7">
        <v>11</v>
      </c>
      <c r="X93" s="7">
        <v>14</v>
      </c>
      <c r="Z93" s="7">
        <v>11</v>
      </c>
      <c r="AC93" s="7">
        <v>12</v>
      </c>
      <c r="AD93" s="7">
        <v>16</v>
      </c>
      <c r="AE93" s="7">
        <v>12</v>
      </c>
      <c r="AF93" s="7">
        <v>15</v>
      </c>
      <c r="AG93" s="7">
        <v>22</v>
      </c>
      <c r="AH93" s="6">
        <v>24</v>
      </c>
      <c r="AK93" s="7">
        <v>17</v>
      </c>
      <c r="AL93" s="7">
        <v>22</v>
      </c>
      <c r="AQ93" s="7">
        <v>14</v>
      </c>
      <c r="AV93" s="7">
        <f t="shared" si="3"/>
        <v>0</v>
      </c>
      <c r="AW93" s="7">
        <f t="shared" si="4"/>
        <v>0</v>
      </c>
      <c r="AX93" s="7">
        <v>89</v>
      </c>
      <c r="AY93" s="7">
        <f t="shared" si="5"/>
        <v>4005</v>
      </c>
    </row>
    <row r="94" spans="1:51" ht="14.25">
      <c r="A94" s="26" t="s">
        <v>41</v>
      </c>
      <c r="B94" s="9" t="s">
        <v>42</v>
      </c>
      <c r="C94" s="2">
        <f t="shared" si="0"/>
        <v>0</v>
      </c>
      <c r="D94" s="86">
        <f t="shared" si="1"/>
        <v>5</v>
      </c>
      <c r="E94" s="7">
        <f t="shared" si="2"/>
        <v>1</v>
      </c>
      <c r="AU94" s="7">
        <v>5</v>
      </c>
      <c r="AV94" s="7">
        <f t="shared" si="3"/>
        <v>0</v>
      </c>
      <c r="AW94" s="7">
        <f t="shared" si="4"/>
        <v>1</v>
      </c>
      <c r="AX94" s="7">
        <v>90</v>
      </c>
      <c r="AY94" s="7">
        <f t="shared" si="5"/>
        <v>4095</v>
      </c>
    </row>
    <row r="95" spans="1:51" ht="14.25">
      <c r="A95" s="26" t="s">
        <v>69</v>
      </c>
      <c r="B95" s="9" t="s">
        <v>68</v>
      </c>
      <c r="C95" s="2">
        <f t="shared" si="0"/>
        <v>0</v>
      </c>
      <c r="D95" s="86">
        <f t="shared" si="1"/>
        <v>9</v>
      </c>
      <c r="E95" s="7">
        <f t="shared" si="2"/>
        <v>1</v>
      </c>
      <c r="AT95" s="7">
        <v>9</v>
      </c>
      <c r="AV95" s="7">
        <f t="shared" si="3"/>
        <v>0</v>
      </c>
      <c r="AW95" s="7">
        <f t="shared" si="4"/>
        <v>0</v>
      </c>
      <c r="AX95" s="7">
        <v>91</v>
      </c>
      <c r="AY95" s="7">
        <f t="shared" si="5"/>
        <v>4186</v>
      </c>
    </row>
    <row r="96" spans="1:51" ht="14.25">
      <c r="A96" s="33" t="s">
        <v>538</v>
      </c>
      <c r="B96" s="34" t="s">
        <v>44</v>
      </c>
      <c r="C96" s="2">
        <f t="shared" si="0"/>
        <v>0</v>
      </c>
      <c r="D96" s="86">
        <f t="shared" si="1"/>
        <v>8</v>
      </c>
      <c r="E96" s="7">
        <f t="shared" si="2"/>
        <v>5</v>
      </c>
      <c r="K96" s="7">
        <v>9</v>
      </c>
      <c r="N96" s="7">
        <v>7</v>
      </c>
      <c r="O96" s="7">
        <v>12</v>
      </c>
      <c r="P96" s="7">
        <v>5</v>
      </c>
      <c r="Q96" s="7">
        <v>7</v>
      </c>
      <c r="AV96" s="7">
        <f t="shared" si="3"/>
        <v>0</v>
      </c>
      <c r="AW96" s="7">
        <f t="shared" si="4"/>
        <v>1</v>
      </c>
      <c r="AX96" s="7">
        <v>92</v>
      </c>
      <c r="AY96" s="7">
        <f t="shared" si="5"/>
        <v>4278</v>
      </c>
    </row>
    <row r="97" spans="1:51" ht="14.25">
      <c r="A97" s="26" t="s">
        <v>202</v>
      </c>
      <c r="B97" t="s">
        <v>183</v>
      </c>
      <c r="C97" s="2">
        <f t="shared" si="0"/>
        <v>0</v>
      </c>
      <c r="D97" s="86">
        <f t="shared" si="1"/>
        <v>24</v>
      </c>
      <c r="E97" s="7">
        <f t="shared" si="2"/>
        <v>1</v>
      </c>
      <c r="AL97" s="7">
        <v>24</v>
      </c>
      <c r="AV97" s="7">
        <f t="shared" si="3"/>
        <v>0</v>
      </c>
      <c r="AW97" s="7">
        <f t="shared" si="4"/>
        <v>0</v>
      </c>
      <c r="AX97" s="7">
        <v>93</v>
      </c>
      <c r="AY97" s="7">
        <f t="shared" si="5"/>
        <v>4371</v>
      </c>
    </row>
    <row r="98" spans="1:51" ht="14.25">
      <c r="A98" s="33" t="s">
        <v>577</v>
      </c>
      <c r="B98" s="34" t="s">
        <v>471</v>
      </c>
      <c r="C98" s="2">
        <f t="shared" si="0"/>
        <v>0</v>
      </c>
      <c r="D98" s="86">
        <f t="shared" si="1"/>
        <v>6</v>
      </c>
      <c r="E98" s="7">
        <f t="shared" si="2"/>
        <v>1</v>
      </c>
      <c r="N98" s="7">
        <v>6</v>
      </c>
      <c r="AV98" s="7">
        <f t="shared" si="3"/>
        <v>0</v>
      </c>
      <c r="AW98" s="7">
        <f t="shared" si="4"/>
        <v>0</v>
      </c>
      <c r="AX98" s="7">
        <v>94</v>
      </c>
      <c r="AY98" s="7">
        <f t="shared" si="5"/>
        <v>4465</v>
      </c>
    </row>
    <row r="99" spans="1:51" ht="14.25">
      <c r="A99" s="33" t="s">
        <v>252</v>
      </c>
      <c r="B99" s="34" t="s">
        <v>181</v>
      </c>
      <c r="C99" s="2">
        <f t="shared" si="0"/>
        <v>0</v>
      </c>
      <c r="D99" s="86">
        <f t="shared" si="1"/>
        <v>17</v>
      </c>
      <c r="E99" s="7">
        <f t="shared" si="2"/>
        <v>2</v>
      </c>
      <c r="AG99" s="6">
        <v>24</v>
      </c>
      <c r="AI99" s="7">
        <v>10</v>
      </c>
      <c r="AV99" s="7">
        <f t="shared" si="3"/>
        <v>0</v>
      </c>
      <c r="AW99" s="7">
        <f t="shared" si="4"/>
        <v>0</v>
      </c>
      <c r="AX99" s="7">
        <v>95</v>
      </c>
      <c r="AY99" s="7">
        <f t="shared" si="5"/>
        <v>4560</v>
      </c>
    </row>
    <row r="100" spans="1:51" ht="14.25">
      <c r="A100" s="20" t="s">
        <v>320</v>
      </c>
      <c r="B100" s="21" t="s">
        <v>227</v>
      </c>
      <c r="C100" s="2">
        <f t="shared" si="0"/>
        <v>2</v>
      </c>
      <c r="D100" s="86">
        <f t="shared" si="1"/>
        <v>5.5</v>
      </c>
      <c r="E100" s="7">
        <f t="shared" si="2"/>
        <v>4</v>
      </c>
      <c r="AB100" s="7">
        <v>9</v>
      </c>
      <c r="AC100" s="7">
        <v>8</v>
      </c>
      <c r="AD100" s="19">
        <v>2</v>
      </c>
      <c r="AE100" s="23">
        <v>3</v>
      </c>
      <c r="AV100" s="7">
        <f t="shared" si="3"/>
        <v>2</v>
      </c>
      <c r="AW100" s="7">
        <f t="shared" si="4"/>
        <v>2</v>
      </c>
      <c r="AX100" s="7">
        <v>96</v>
      </c>
      <c r="AY100" s="7">
        <f t="shared" si="5"/>
        <v>4656</v>
      </c>
    </row>
    <row r="101" spans="1:51" ht="14.25">
      <c r="A101" s="15" t="s">
        <v>347</v>
      </c>
      <c r="B101" s="16" t="s">
        <v>44</v>
      </c>
      <c r="C101" s="2">
        <f t="shared" si="0"/>
        <v>9</v>
      </c>
      <c r="D101" s="86">
        <f t="shared" si="1"/>
        <v>3.4285714285714284</v>
      </c>
      <c r="E101" s="7">
        <f t="shared" si="2"/>
        <v>14</v>
      </c>
      <c r="Q101" s="7">
        <v>4</v>
      </c>
      <c r="R101" s="19">
        <v>2</v>
      </c>
      <c r="S101" s="23">
        <v>3</v>
      </c>
      <c r="T101" s="23">
        <v>3</v>
      </c>
      <c r="U101" s="14">
        <v>1</v>
      </c>
      <c r="V101" s="19">
        <v>2</v>
      </c>
      <c r="W101" s="7">
        <v>4</v>
      </c>
      <c r="X101" s="14">
        <v>1</v>
      </c>
      <c r="Y101" s="23">
        <v>3</v>
      </c>
      <c r="Z101" s="14">
        <v>1</v>
      </c>
      <c r="AA101" s="7">
        <v>5</v>
      </c>
      <c r="AB101" s="23">
        <v>3</v>
      </c>
      <c r="AC101" s="7">
        <v>10</v>
      </c>
      <c r="AD101" s="7">
        <v>6</v>
      </c>
      <c r="AV101" s="7">
        <f t="shared" si="3"/>
        <v>9</v>
      </c>
      <c r="AW101" s="7">
        <f t="shared" si="4"/>
        <v>12</v>
      </c>
      <c r="AX101" s="7">
        <v>97</v>
      </c>
      <c r="AY101" s="7">
        <f t="shared" si="5"/>
        <v>4753</v>
      </c>
    </row>
    <row r="102" spans="1:51" ht="14.25">
      <c r="A102" s="26" t="s">
        <v>83</v>
      </c>
      <c r="B102" s="34" t="s">
        <v>142</v>
      </c>
      <c r="C102" s="2">
        <f t="shared" si="0"/>
        <v>0</v>
      </c>
      <c r="D102" s="86">
        <f t="shared" si="1"/>
        <v>17.75</v>
      </c>
      <c r="E102" s="7">
        <f t="shared" si="2"/>
        <v>4</v>
      </c>
      <c r="AK102" s="7">
        <v>25</v>
      </c>
      <c r="AL102" s="7">
        <v>21</v>
      </c>
      <c r="AO102" s="7">
        <v>12</v>
      </c>
      <c r="AR102" s="7"/>
      <c r="AS102" s="7">
        <v>13</v>
      </c>
      <c r="AV102" s="7">
        <f t="shared" si="3"/>
        <v>0</v>
      </c>
      <c r="AW102" s="7">
        <f t="shared" si="4"/>
        <v>0</v>
      </c>
      <c r="AX102" s="7">
        <v>98</v>
      </c>
      <c r="AY102" s="7">
        <f t="shared" si="5"/>
        <v>4851</v>
      </c>
    </row>
    <row r="103" spans="1:51" ht="14.25">
      <c r="A103" s="15" t="s">
        <v>102</v>
      </c>
      <c r="B103" s="16" t="s">
        <v>139</v>
      </c>
      <c r="C103" s="2">
        <f t="shared" si="0"/>
        <v>1</v>
      </c>
      <c r="D103" s="86">
        <f t="shared" si="1"/>
        <v>8.866666666666667</v>
      </c>
      <c r="E103" s="7">
        <f t="shared" si="2"/>
        <v>15</v>
      </c>
      <c r="AD103" s="7">
        <v>7</v>
      </c>
      <c r="AE103" s="7">
        <v>8</v>
      </c>
      <c r="AF103" s="7">
        <v>14</v>
      </c>
      <c r="AG103" s="7">
        <v>12</v>
      </c>
      <c r="AH103" s="7">
        <v>6</v>
      </c>
      <c r="AI103" s="7">
        <v>7</v>
      </c>
      <c r="AJ103" s="7">
        <v>7</v>
      </c>
      <c r="AK103" s="7">
        <v>8</v>
      </c>
      <c r="AL103" s="7">
        <v>13</v>
      </c>
      <c r="AM103" s="7">
        <v>5</v>
      </c>
      <c r="AN103" s="7">
        <v>10</v>
      </c>
      <c r="AO103" s="14">
        <v>1</v>
      </c>
      <c r="AP103" s="7">
        <v>8</v>
      </c>
      <c r="AQ103" s="7">
        <v>9</v>
      </c>
      <c r="AR103" s="7">
        <v>18</v>
      </c>
      <c r="AV103" s="7">
        <f t="shared" si="3"/>
        <v>1</v>
      </c>
      <c r="AW103" s="7">
        <f t="shared" si="4"/>
        <v>2</v>
      </c>
      <c r="AX103" s="7">
        <v>99</v>
      </c>
      <c r="AY103" s="7">
        <f t="shared" si="5"/>
        <v>4950</v>
      </c>
    </row>
    <row r="104" spans="1:51" ht="14.25">
      <c r="A104" s="15" t="s">
        <v>192</v>
      </c>
      <c r="B104" s="16" t="s">
        <v>88</v>
      </c>
      <c r="C104" s="2">
        <f t="shared" si="0"/>
        <v>1</v>
      </c>
      <c r="D104" s="86">
        <f t="shared" si="1"/>
        <v>7.25</v>
      </c>
      <c r="E104" s="7">
        <f t="shared" si="2"/>
        <v>4</v>
      </c>
      <c r="AI104" s="7">
        <v>15</v>
      </c>
      <c r="AJ104" s="7">
        <v>6</v>
      </c>
      <c r="AK104" s="7">
        <v>7</v>
      </c>
      <c r="AL104" s="14">
        <v>1</v>
      </c>
      <c r="AV104" s="7">
        <f t="shared" si="3"/>
        <v>1</v>
      </c>
      <c r="AW104" s="7">
        <f t="shared" si="4"/>
        <v>1</v>
      </c>
      <c r="AX104" s="7">
        <v>100</v>
      </c>
      <c r="AY104" s="7">
        <f t="shared" si="5"/>
        <v>5050</v>
      </c>
    </row>
    <row r="105" spans="1:51" ht="14.25">
      <c r="A105" s="33" t="s">
        <v>219</v>
      </c>
      <c r="B105" s="34" t="s">
        <v>88</v>
      </c>
      <c r="C105" s="2">
        <f t="shared" si="0"/>
        <v>0</v>
      </c>
      <c r="D105" s="86">
        <f t="shared" si="1"/>
        <v>7</v>
      </c>
      <c r="E105" s="7">
        <f t="shared" si="2"/>
        <v>4</v>
      </c>
      <c r="AB105" s="7">
        <v>5</v>
      </c>
      <c r="AD105" s="7">
        <v>8</v>
      </c>
      <c r="AF105" s="7">
        <v>5</v>
      </c>
      <c r="AG105" s="7">
        <v>10</v>
      </c>
      <c r="AV105" s="7">
        <f t="shared" si="3"/>
        <v>0</v>
      </c>
      <c r="AW105" s="7">
        <f t="shared" si="4"/>
        <v>2</v>
      </c>
      <c r="AX105" s="7">
        <v>101</v>
      </c>
      <c r="AY105" s="7">
        <f t="shared" si="5"/>
        <v>5151</v>
      </c>
    </row>
    <row r="106" spans="1:51" ht="14.25">
      <c r="A106" t="s">
        <v>201</v>
      </c>
      <c r="B106" t="s">
        <v>181</v>
      </c>
      <c r="C106" s="2">
        <f t="shared" si="0"/>
        <v>0</v>
      </c>
      <c r="D106" s="86">
        <f t="shared" si="1"/>
        <v>24.333333333333332</v>
      </c>
      <c r="E106" s="7">
        <f t="shared" si="2"/>
        <v>3</v>
      </c>
      <c r="AG106" s="7">
        <v>23</v>
      </c>
      <c r="AK106" s="7">
        <v>27</v>
      </c>
      <c r="AL106" s="7">
        <v>23</v>
      </c>
      <c r="AV106" s="7">
        <f t="shared" si="3"/>
        <v>0</v>
      </c>
      <c r="AW106" s="7">
        <f t="shared" si="4"/>
        <v>0</v>
      </c>
      <c r="AX106" s="7">
        <v>102</v>
      </c>
      <c r="AY106" s="7">
        <f t="shared" si="5"/>
        <v>5253</v>
      </c>
    </row>
    <row r="107" spans="1:51" ht="14.25">
      <c r="A107" s="20" t="s">
        <v>290</v>
      </c>
      <c r="B107" s="21" t="s">
        <v>181</v>
      </c>
      <c r="C107" s="2">
        <f t="shared" si="0"/>
        <v>3</v>
      </c>
      <c r="D107" s="86">
        <f t="shared" si="1"/>
        <v>7.071428571428571</v>
      </c>
      <c r="E107" s="7">
        <f t="shared" si="2"/>
        <v>14</v>
      </c>
      <c r="T107" s="7">
        <v>5</v>
      </c>
      <c r="U107" s="7">
        <v>4</v>
      </c>
      <c r="V107" s="7">
        <v>10</v>
      </c>
      <c r="W107" s="19">
        <v>2</v>
      </c>
      <c r="X107" s="7">
        <v>5</v>
      </c>
      <c r="Y107" s="7">
        <v>6</v>
      </c>
      <c r="Z107" s="19">
        <v>2</v>
      </c>
      <c r="AA107" s="7">
        <v>6</v>
      </c>
      <c r="AB107" s="7">
        <v>6</v>
      </c>
      <c r="AC107" s="7">
        <v>4</v>
      </c>
      <c r="AD107" s="7">
        <v>12</v>
      </c>
      <c r="AE107" s="19">
        <v>2</v>
      </c>
      <c r="AF107" s="7">
        <v>9</v>
      </c>
      <c r="AG107" s="6">
        <v>26</v>
      </c>
      <c r="AV107" s="7">
        <f t="shared" si="3"/>
        <v>3</v>
      </c>
      <c r="AW107" s="7">
        <f t="shared" si="4"/>
        <v>7</v>
      </c>
      <c r="AX107" s="7">
        <v>103</v>
      </c>
      <c r="AY107" s="7">
        <f t="shared" si="5"/>
        <v>5356</v>
      </c>
    </row>
    <row r="108" ht="14.25">
      <c r="A108" s="9">
        <f>COUNTIF(A5:A107,"&gt;a")</f>
        <v>103</v>
      </c>
    </row>
  </sheetData>
  <sheetProtection selectLockedCells="1" selectUnlockedCells="1"/>
  <autoFilter ref="A1:AW4"/>
  <conditionalFormatting sqref="I4:AU4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conditionalFormatting sqref="I1:AB3 AC1:AU2">
    <cfRule type="cellIs" priority="4" dxfId="3" operator="equal" stopIfTrue="1">
      <formula>0</formula>
    </cfRule>
  </conditionalFormatting>
  <conditionalFormatting sqref="AV5:AV107">
    <cfRule type="cellIs" priority="5" dxfId="4" operator="greaterThan" stopIfTrue="1">
      <formula>0</formula>
    </cfRule>
  </conditionalFormatting>
  <conditionalFormatting sqref="AW5:AW107">
    <cfRule type="cellIs" priority="6" dxfId="5" operator="greaterThan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E104"/>
  <sheetViews>
    <sheetView workbookViewId="0" topLeftCell="A79">
      <selection activeCell="E68" sqref="E68"/>
    </sheetView>
  </sheetViews>
  <sheetFormatPr defaultColWidth="10.28125" defaultRowHeight="12.75"/>
  <cols>
    <col min="1" max="1" width="31.00390625" style="0" customWidth="1"/>
    <col min="2" max="2" width="18.140625" style="0" customWidth="1"/>
    <col min="3" max="3" width="15.28125" style="0" customWidth="1"/>
    <col min="4" max="4" width="16.7109375" style="0" customWidth="1"/>
    <col min="5" max="5" width="11.57421875" style="7" customWidth="1"/>
    <col min="6" max="16384" width="11.00390625" style="0" customWidth="1"/>
  </cols>
  <sheetData>
    <row r="1" spans="1:4" ht="12.75">
      <c r="A1" s="3" t="s">
        <v>695</v>
      </c>
      <c r="B1" s="11" t="s">
        <v>725</v>
      </c>
      <c r="C1" s="11" t="s">
        <v>726</v>
      </c>
      <c r="D1" s="11" t="s">
        <v>727</v>
      </c>
    </row>
    <row r="2" spans="1:5" ht="12.75">
      <c r="A2" s="26" t="s">
        <v>518</v>
      </c>
      <c r="B2" s="9" t="s">
        <v>227</v>
      </c>
      <c r="E2" s="7">
        <v>1</v>
      </c>
    </row>
    <row r="3" spans="1:5" ht="12.75">
      <c r="A3" s="26" t="s">
        <v>49</v>
      </c>
      <c r="B3" s="9" t="s">
        <v>728</v>
      </c>
      <c r="C3" s="9" t="s">
        <v>30</v>
      </c>
      <c r="D3" s="9" t="s">
        <v>96</v>
      </c>
      <c r="E3" s="7">
        <v>2</v>
      </c>
    </row>
    <row r="4" spans="1:5" ht="12.75">
      <c r="A4" s="15" t="s">
        <v>36</v>
      </c>
      <c r="B4" s="25" t="s">
        <v>707</v>
      </c>
      <c r="C4" s="16" t="s">
        <v>42</v>
      </c>
      <c r="D4" s="16" t="s">
        <v>267</v>
      </c>
      <c r="E4" s="7">
        <v>3</v>
      </c>
    </row>
    <row r="5" spans="1:5" ht="12.75">
      <c r="A5" s="33" t="s">
        <v>425</v>
      </c>
      <c r="B5" s="34" t="s">
        <v>52</v>
      </c>
      <c r="C5" s="34"/>
      <c r="D5" s="34"/>
      <c r="E5" s="7">
        <v>4</v>
      </c>
    </row>
    <row r="6" spans="1:5" ht="12.75">
      <c r="A6" t="s">
        <v>721</v>
      </c>
      <c r="B6" t="s">
        <v>88</v>
      </c>
      <c r="E6" s="7">
        <v>5</v>
      </c>
    </row>
    <row r="7" spans="1:5" ht="12.75">
      <c r="A7" t="s">
        <v>185</v>
      </c>
      <c r="B7" t="s">
        <v>88</v>
      </c>
      <c r="E7" s="7">
        <v>6</v>
      </c>
    </row>
    <row r="8" spans="1:5" ht="12.75">
      <c r="A8" s="26" t="s">
        <v>98</v>
      </c>
      <c r="B8" s="9" t="s">
        <v>91</v>
      </c>
      <c r="E8" s="7">
        <v>7</v>
      </c>
    </row>
    <row r="9" spans="1:5" ht="12.75">
      <c r="A9" s="15" t="s">
        <v>115</v>
      </c>
      <c r="B9" s="16" t="s">
        <v>114</v>
      </c>
      <c r="C9" t="s">
        <v>42</v>
      </c>
      <c r="E9" s="7">
        <v>8</v>
      </c>
    </row>
    <row r="10" spans="1:5" ht="12.75">
      <c r="A10" s="26" t="s">
        <v>53</v>
      </c>
      <c r="B10" s="9" t="s">
        <v>54</v>
      </c>
      <c r="E10" s="7">
        <v>9</v>
      </c>
    </row>
    <row r="11" spans="1:5" ht="12.75">
      <c r="A11" s="15" t="s">
        <v>33</v>
      </c>
      <c r="B11" s="21" t="s">
        <v>34</v>
      </c>
      <c r="C11" s="16" t="s">
        <v>30</v>
      </c>
      <c r="D11" s="25" t="s">
        <v>91</v>
      </c>
      <c r="E11" s="7">
        <v>10</v>
      </c>
    </row>
    <row r="12" spans="1:5" ht="12.75">
      <c r="A12" s="33" t="s">
        <v>722</v>
      </c>
      <c r="B12" s="34" t="s">
        <v>30</v>
      </c>
      <c r="C12" t="s">
        <v>42</v>
      </c>
      <c r="E12" s="7">
        <v>11</v>
      </c>
    </row>
    <row r="13" spans="1:5" ht="12.75">
      <c r="A13" s="26" t="s">
        <v>95</v>
      </c>
      <c r="B13" s="9" t="s">
        <v>93</v>
      </c>
      <c r="E13" s="7">
        <v>12</v>
      </c>
    </row>
    <row r="14" spans="1:5" ht="12.75">
      <c r="A14" s="26" t="s">
        <v>39</v>
      </c>
      <c r="B14" s="9" t="s">
        <v>40</v>
      </c>
      <c r="E14" s="7">
        <v>13</v>
      </c>
    </row>
    <row r="15" spans="1:5" ht="12.75">
      <c r="A15" s="33" t="s">
        <v>299</v>
      </c>
      <c r="B15" s="34" t="s">
        <v>42</v>
      </c>
      <c r="E15" s="7">
        <v>14</v>
      </c>
    </row>
    <row r="16" spans="1:5" ht="12.75">
      <c r="A16" s="33" t="s">
        <v>289</v>
      </c>
      <c r="B16" s="34" t="s">
        <v>227</v>
      </c>
      <c r="E16" s="7">
        <v>15</v>
      </c>
    </row>
    <row r="17" spans="1:5" ht="12.75">
      <c r="A17" s="20" t="s">
        <v>199</v>
      </c>
      <c r="B17" s="21" t="s">
        <v>88</v>
      </c>
      <c r="C17" t="s">
        <v>471</v>
      </c>
      <c r="E17" s="7">
        <v>16</v>
      </c>
    </row>
    <row r="18" spans="1:5" ht="12.75">
      <c r="A18" s="33" t="s">
        <v>625</v>
      </c>
      <c r="B18" s="34" t="s">
        <v>88</v>
      </c>
      <c r="E18" s="7">
        <v>17</v>
      </c>
    </row>
    <row r="19" spans="1:5" ht="12.75">
      <c r="A19" s="20" t="s">
        <v>194</v>
      </c>
      <c r="B19" s="34" t="s">
        <v>42</v>
      </c>
      <c r="C19" s="20" t="s">
        <v>212</v>
      </c>
      <c r="E19" s="7">
        <v>18</v>
      </c>
    </row>
    <row r="20" spans="1:5" ht="12.75">
      <c r="A20" s="33" t="s">
        <v>474</v>
      </c>
      <c r="B20" s="34" t="s">
        <v>44</v>
      </c>
      <c r="C20" s="34"/>
      <c r="E20" s="7">
        <v>19</v>
      </c>
    </row>
    <row r="21" spans="1:5" ht="12.75">
      <c r="A21" s="26" t="s">
        <v>97</v>
      </c>
      <c r="B21" s="9" t="s">
        <v>88</v>
      </c>
      <c r="E21" s="7">
        <v>20</v>
      </c>
    </row>
    <row r="22" spans="1:5" ht="12.75">
      <c r="A22" s="26" t="s">
        <v>423</v>
      </c>
      <c r="B22" s="9" t="s">
        <v>52</v>
      </c>
      <c r="E22" s="7">
        <v>21</v>
      </c>
    </row>
    <row r="23" spans="1:5" ht="12.75">
      <c r="A23" s="15" t="s">
        <v>63</v>
      </c>
      <c r="B23" s="16" t="s">
        <v>42</v>
      </c>
      <c r="C23" s="9" t="s">
        <v>30</v>
      </c>
      <c r="E23" s="7">
        <v>22</v>
      </c>
    </row>
    <row r="24" spans="1:5" ht="12.75">
      <c r="A24" s="33" t="s">
        <v>144</v>
      </c>
      <c r="B24" s="34" t="s">
        <v>127</v>
      </c>
      <c r="C24" s="7"/>
      <c r="E24" s="7">
        <v>23</v>
      </c>
    </row>
    <row r="25" spans="1:5" ht="12.75">
      <c r="A25" s="33" t="s">
        <v>130</v>
      </c>
      <c r="B25" s="34" t="s">
        <v>127</v>
      </c>
      <c r="C25" s="34" t="s">
        <v>286</v>
      </c>
      <c r="E25" s="7">
        <v>24</v>
      </c>
    </row>
    <row r="26" spans="1:5" ht="12.75">
      <c r="A26" s="26" t="s">
        <v>51</v>
      </c>
      <c r="B26" s="9" t="s">
        <v>52</v>
      </c>
      <c r="C26" s="9" t="s">
        <v>117</v>
      </c>
      <c r="E26" s="7">
        <v>25</v>
      </c>
    </row>
    <row r="27" spans="1:5" ht="12.75">
      <c r="A27" s="26" t="s">
        <v>113</v>
      </c>
      <c r="B27" s="9" t="s">
        <v>30</v>
      </c>
      <c r="E27" s="7">
        <v>26</v>
      </c>
    </row>
    <row r="28" spans="1:5" ht="12.75">
      <c r="A28" s="20" t="s">
        <v>76</v>
      </c>
      <c r="B28" s="21" t="s">
        <v>42</v>
      </c>
      <c r="C28" s="21" t="s">
        <v>44</v>
      </c>
      <c r="D28" s="21" t="s">
        <v>212</v>
      </c>
      <c r="E28" s="7">
        <v>27</v>
      </c>
    </row>
    <row r="29" spans="1:5" ht="12.75">
      <c r="A29" s="20" t="s">
        <v>605</v>
      </c>
      <c r="B29" s="21" t="s">
        <v>212</v>
      </c>
      <c r="E29" s="7">
        <v>28</v>
      </c>
    </row>
    <row r="30" spans="1:5" ht="12.75">
      <c r="A30" s="15" t="s">
        <v>61</v>
      </c>
      <c r="B30" s="16" t="s">
        <v>44</v>
      </c>
      <c r="E30" s="7">
        <v>29</v>
      </c>
    </row>
    <row r="31" spans="1:5" ht="12.75">
      <c r="A31" s="26" t="s">
        <v>121</v>
      </c>
      <c r="B31" s="9" t="s">
        <v>52</v>
      </c>
      <c r="E31" s="7">
        <v>30</v>
      </c>
    </row>
    <row r="32" spans="1:5" ht="12.75">
      <c r="A32" s="33" t="s">
        <v>143</v>
      </c>
      <c r="B32" s="34" t="s">
        <v>114</v>
      </c>
      <c r="C32" s="7"/>
      <c r="E32" s="7">
        <v>31</v>
      </c>
    </row>
    <row r="33" spans="1:5" ht="12.75">
      <c r="A33" s="33" t="s">
        <v>200</v>
      </c>
      <c r="B33" t="s">
        <v>227</v>
      </c>
      <c r="E33" s="7">
        <v>32</v>
      </c>
    </row>
    <row r="34" spans="1:5" ht="12.75">
      <c r="A34" s="26" t="s">
        <v>99</v>
      </c>
      <c r="B34" s="9" t="s">
        <v>91</v>
      </c>
      <c r="E34" s="7">
        <v>33</v>
      </c>
    </row>
    <row r="35" spans="1:5" ht="12.75">
      <c r="A35" s="26" t="s">
        <v>70</v>
      </c>
      <c r="B35" s="9" t="s">
        <v>46</v>
      </c>
      <c r="C35" s="9" t="s">
        <v>30</v>
      </c>
      <c r="E35" s="7">
        <v>34</v>
      </c>
    </row>
    <row r="36" spans="1:5" ht="12.75">
      <c r="A36" s="20" t="s">
        <v>147</v>
      </c>
      <c r="B36" s="21" t="s">
        <v>88</v>
      </c>
      <c r="E36" s="7">
        <v>35</v>
      </c>
    </row>
    <row r="37" spans="1:5" ht="12.75">
      <c r="A37" s="33" t="s">
        <v>128</v>
      </c>
      <c r="B37" s="34" t="s">
        <v>114</v>
      </c>
      <c r="E37" s="7">
        <v>36</v>
      </c>
    </row>
    <row r="38" spans="1:5" ht="12.75">
      <c r="A38" s="33" t="s">
        <v>437</v>
      </c>
      <c r="B38" s="34" t="s">
        <v>88</v>
      </c>
      <c r="E38" s="7">
        <v>37</v>
      </c>
    </row>
    <row r="39" spans="1:5" ht="12.75">
      <c r="A39" s="26" t="s">
        <v>184</v>
      </c>
      <c r="B39" s="9" t="s">
        <v>181</v>
      </c>
      <c r="E39" s="7">
        <v>38</v>
      </c>
    </row>
    <row r="40" spans="1:5" ht="12.75">
      <c r="A40" s="15" t="s">
        <v>146</v>
      </c>
      <c r="B40" s="16" t="s">
        <v>88</v>
      </c>
      <c r="E40" s="7">
        <v>39</v>
      </c>
    </row>
    <row r="41" spans="1:5" ht="12.75">
      <c r="A41" s="26" t="s">
        <v>269</v>
      </c>
      <c r="B41" t="s">
        <v>729</v>
      </c>
      <c r="C41" t="s">
        <v>227</v>
      </c>
      <c r="E41" s="7">
        <v>40</v>
      </c>
    </row>
    <row r="42" spans="1:5" ht="12.75">
      <c r="A42" t="s">
        <v>203</v>
      </c>
      <c r="B42" t="s">
        <v>183</v>
      </c>
      <c r="E42" s="7">
        <v>41</v>
      </c>
    </row>
    <row r="43" spans="1:5" ht="12.75">
      <c r="A43" s="33" t="s">
        <v>475</v>
      </c>
      <c r="B43" s="34" t="s">
        <v>473</v>
      </c>
      <c r="E43" s="7">
        <v>42</v>
      </c>
    </row>
    <row r="44" spans="1:5" ht="12.75">
      <c r="A44" s="33" t="s">
        <v>594</v>
      </c>
      <c r="B44" s="34" t="s">
        <v>44</v>
      </c>
      <c r="E44" s="7">
        <v>43</v>
      </c>
    </row>
    <row r="45" spans="1:5" ht="12.75">
      <c r="A45" s="26" t="s">
        <v>119</v>
      </c>
      <c r="B45" s="9" t="s">
        <v>30</v>
      </c>
      <c r="E45" s="7">
        <v>44</v>
      </c>
    </row>
    <row r="46" spans="1:5" ht="12.75">
      <c r="A46" s="33" t="s">
        <v>135</v>
      </c>
      <c r="B46" s="34" t="s">
        <v>88</v>
      </c>
      <c r="E46" s="7">
        <v>45</v>
      </c>
    </row>
    <row r="47" spans="1:5" ht="12.75">
      <c r="A47" s="15" t="s">
        <v>87</v>
      </c>
      <c r="B47" s="16" t="s">
        <v>88</v>
      </c>
      <c r="E47" s="7">
        <v>46</v>
      </c>
    </row>
    <row r="48" spans="1:5" ht="12.75">
      <c r="A48" s="33" t="s">
        <v>270</v>
      </c>
      <c r="B48" s="34" t="s">
        <v>42</v>
      </c>
      <c r="C48" t="s">
        <v>212</v>
      </c>
      <c r="E48" s="7">
        <v>47</v>
      </c>
    </row>
    <row r="49" spans="1:5" ht="12.75">
      <c r="A49" s="26" t="s">
        <v>723</v>
      </c>
      <c r="B49" s="9" t="s">
        <v>100</v>
      </c>
      <c r="C49" t="s">
        <v>227</v>
      </c>
      <c r="E49" s="7">
        <v>48</v>
      </c>
    </row>
    <row r="50" spans="1:5" ht="12.75">
      <c r="A50" s="26" t="s">
        <v>195</v>
      </c>
      <c r="B50" s="9" t="s">
        <v>52</v>
      </c>
      <c r="E50" s="7">
        <v>49</v>
      </c>
    </row>
    <row r="51" spans="1:5" ht="12.75">
      <c r="A51" s="26" t="s">
        <v>65</v>
      </c>
      <c r="B51" s="9" t="s">
        <v>707</v>
      </c>
      <c r="E51" s="7">
        <v>50</v>
      </c>
    </row>
    <row r="52" spans="1:5" ht="12.75">
      <c r="A52" s="33" t="s">
        <v>424</v>
      </c>
      <c r="B52" s="34" t="s">
        <v>88</v>
      </c>
      <c r="E52" s="7">
        <v>51</v>
      </c>
    </row>
    <row r="53" spans="1:5" ht="12.75">
      <c r="A53" t="s">
        <v>186</v>
      </c>
      <c r="B53" t="s">
        <v>183</v>
      </c>
      <c r="E53" s="7">
        <v>52</v>
      </c>
    </row>
    <row r="54" spans="1:5" ht="12.75">
      <c r="A54" s="33" t="s">
        <v>251</v>
      </c>
      <c r="B54" s="34" t="s">
        <v>42</v>
      </c>
      <c r="C54" s="34" t="s">
        <v>267</v>
      </c>
      <c r="E54" s="7">
        <v>53</v>
      </c>
    </row>
    <row r="55" spans="1:5" ht="12.75">
      <c r="A55" s="26" t="s">
        <v>101</v>
      </c>
      <c r="B55" s="9" t="s">
        <v>44</v>
      </c>
      <c r="E55" s="7">
        <v>54</v>
      </c>
    </row>
    <row r="56" spans="1:5" ht="12.75">
      <c r="A56" s="26" t="s">
        <v>217</v>
      </c>
      <c r="B56" s="9" t="s">
        <v>214</v>
      </c>
      <c r="E56" s="7">
        <v>55</v>
      </c>
    </row>
    <row r="57" spans="1:5" ht="12.75">
      <c r="A57" s="26" t="s">
        <v>229</v>
      </c>
      <c r="B57" s="9" t="s">
        <v>88</v>
      </c>
      <c r="E57" s="7">
        <v>56</v>
      </c>
    </row>
    <row r="58" spans="1:5" ht="12.75">
      <c r="A58" s="26" t="s">
        <v>78</v>
      </c>
      <c r="B58" s="9" t="s">
        <v>44</v>
      </c>
      <c r="C58" s="9" t="s">
        <v>90</v>
      </c>
      <c r="D58" s="34" t="s">
        <v>248</v>
      </c>
      <c r="E58" s="7">
        <v>57</v>
      </c>
    </row>
    <row r="59" spans="1:5" ht="12.75">
      <c r="A59" s="26" t="s">
        <v>120</v>
      </c>
      <c r="B59" s="9" t="s">
        <v>30</v>
      </c>
      <c r="E59" s="7">
        <v>58</v>
      </c>
    </row>
    <row r="60" spans="1:5" ht="12.75">
      <c r="A60" s="33" t="s">
        <v>182</v>
      </c>
      <c r="B60" s="34" t="s">
        <v>88</v>
      </c>
      <c r="E60" s="7">
        <v>59</v>
      </c>
    </row>
    <row r="61" spans="1:5" ht="12.75">
      <c r="A61" s="15" t="s">
        <v>109</v>
      </c>
      <c r="B61" s="16" t="s">
        <v>90</v>
      </c>
      <c r="E61" s="7">
        <v>60</v>
      </c>
    </row>
    <row r="62" spans="1:5" ht="12.75">
      <c r="A62" s="26" t="s">
        <v>383</v>
      </c>
      <c r="B62" s="9" t="s">
        <v>381</v>
      </c>
      <c r="E62" s="7">
        <v>61</v>
      </c>
    </row>
    <row r="63" spans="1:5" ht="12.75">
      <c r="A63" s="33" t="s">
        <v>582</v>
      </c>
      <c r="B63" s="34" t="s">
        <v>581</v>
      </c>
      <c r="E63" s="7">
        <v>62</v>
      </c>
    </row>
    <row r="64" spans="1:5" ht="12.75">
      <c r="A64" s="24" t="s">
        <v>43</v>
      </c>
      <c r="B64" s="25" t="s">
        <v>44</v>
      </c>
      <c r="E64" s="7">
        <v>63</v>
      </c>
    </row>
    <row r="65" spans="1:5" ht="12.75">
      <c r="A65" s="15" t="s">
        <v>724</v>
      </c>
      <c r="B65" s="16" t="s">
        <v>30</v>
      </c>
      <c r="E65" s="7">
        <v>64</v>
      </c>
    </row>
    <row r="66" spans="1:5" ht="12.75">
      <c r="A66" s="33" t="s">
        <v>407</v>
      </c>
      <c r="B66" s="34" t="s">
        <v>88</v>
      </c>
      <c r="E66" s="7">
        <v>65</v>
      </c>
    </row>
    <row r="67" spans="1:5" ht="12.75">
      <c r="A67" s="33" t="s">
        <v>288</v>
      </c>
      <c r="B67" s="34" t="s">
        <v>88</v>
      </c>
      <c r="E67" s="7">
        <v>66</v>
      </c>
    </row>
    <row r="68" spans="1:5" ht="12.75">
      <c r="A68" s="33" t="s">
        <v>163</v>
      </c>
      <c r="B68" s="34" t="s">
        <v>139</v>
      </c>
      <c r="E68" s="7">
        <v>67</v>
      </c>
    </row>
    <row r="69" spans="1:5" ht="12.75">
      <c r="A69" s="33" t="s">
        <v>272</v>
      </c>
      <c r="B69" s="34" t="s">
        <v>42</v>
      </c>
      <c r="E69" s="7">
        <v>68</v>
      </c>
    </row>
    <row r="70" spans="1:5" ht="12.75">
      <c r="A70" s="15" t="s">
        <v>253</v>
      </c>
      <c r="B70" s="16" t="s">
        <v>44</v>
      </c>
      <c r="E70" s="7">
        <v>69</v>
      </c>
    </row>
    <row r="71" spans="1:5" ht="12.75">
      <c r="A71" t="s">
        <v>254</v>
      </c>
      <c r="B71" t="s">
        <v>227</v>
      </c>
      <c r="E71" s="7">
        <v>70</v>
      </c>
    </row>
    <row r="72" spans="1:5" ht="12.75">
      <c r="A72" s="26" t="s">
        <v>132</v>
      </c>
      <c r="B72" s="9" t="s">
        <v>129</v>
      </c>
      <c r="E72" s="7">
        <v>71</v>
      </c>
    </row>
    <row r="73" spans="1:5" ht="12.75">
      <c r="A73" t="s">
        <v>477</v>
      </c>
      <c r="B73" t="s">
        <v>461</v>
      </c>
      <c r="C73" s="26" t="s">
        <v>44</v>
      </c>
      <c r="E73" s="7">
        <v>72</v>
      </c>
    </row>
    <row r="74" spans="1:5" ht="12.75">
      <c r="A74" s="26" t="s">
        <v>572</v>
      </c>
      <c r="B74" s="26" t="s">
        <v>569</v>
      </c>
      <c r="C74" s="26"/>
      <c r="E74" s="7">
        <v>73</v>
      </c>
    </row>
    <row r="75" spans="1:5" ht="12.75">
      <c r="A75" s="33" t="s">
        <v>449</v>
      </c>
      <c r="B75" s="34" t="s">
        <v>88</v>
      </c>
      <c r="E75" s="7">
        <v>74</v>
      </c>
    </row>
    <row r="76" spans="1:5" ht="12.75">
      <c r="A76" t="s">
        <v>218</v>
      </c>
      <c r="B76" t="s">
        <v>216</v>
      </c>
      <c r="E76" s="7">
        <v>75</v>
      </c>
    </row>
    <row r="77" spans="1:5" ht="12.75">
      <c r="A77" s="33" t="s">
        <v>382</v>
      </c>
      <c r="B77" s="34" t="s">
        <v>44</v>
      </c>
      <c r="E77" s="7">
        <v>76</v>
      </c>
    </row>
    <row r="78" spans="1:5" ht="12.75">
      <c r="A78" s="26" t="s">
        <v>67</v>
      </c>
      <c r="B78" s="9" t="s">
        <v>66</v>
      </c>
      <c r="E78" s="7">
        <v>77</v>
      </c>
    </row>
    <row r="79" spans="1:5" ht="12.75">
      <c r="A79" s="33" t="s">
        <v>230</v>
      </c>
      <c r="B79" s="34" t="s">
        <v>227</v>
      </c>
      <c r="E79" s="7">
        <v>78</v>
      </c>
    </row>
    <row r="80" spans="1:5" ht="12.75">
      <c r="A80" s="33" t="s">
        <v>145</v>
      </c>
      <c r="B80" s="34" t="s">
        <v>90</v>
      </c>
      <c r="C80" s="7"/>
      <c r="E80" s="7">
        <v>79</v>
      </c>
    </row>
    <row r="81" spans="1:5" ht="12.75">
      <c r="A81" t="s">
        <v>534</v>
      </c>
      <c r="B81" t="s">
        <v>88</v>
      </c>
      <c r="C81" s="7"/>
      <c r="E81" s="7">
        <v>80</v>
      </c>
    </row>
    <row r="82" spans="1:5" ht="12.75">
      <c r="A82" t="s">
        <v>187</v>
      </c>
      <c r="B82" t="s">
        <v>142</v>
      </c>
      <c r="E82" s="7">
        <v>81</v>
      </c>
    </row>
    <row r="83" spans="1:5" ht="12.75">
      <c r="A83" t="s">
        <v>197</v>
      </c>
      <c r="B83" t="s">
        <v>44</v>
      </c>
      <c r="E83" s="7">
        <v>82</v>
      </c>
    </row>
    <row r="84" spans="1:5" ht="12.75">
      <c r="A84" s="26" t="s">
        <v>81</v>
      </c>
      <c r="B84" s="9" t="s">
        <v>44</v>
      </c>
      <c r="E84" s="7">
        <v>83</v>
      </c>
    </row>
    <row r="85" spans="1:5" ht="12.75">
      <c r="A85" s="33" t="s">
        <v>583</v>
      </c>
      <c r="B85" s="34" t="s">
        <v>227</v>
      </c>
      <c r="E85" s="7">
        <v>84</v>
      </c>
    </row>
    <row r="86" spans="1:5" ht="12.75">
      <c r="A86" s="33" t="s">
        <v>196</v>
      </c>
      <c r="B86" s="34" t="s">
        <v>88</v>
      </c>
      <c r="E86" s="7">
        <v>85</v>
      </c>
    </row>
    <row r="87" spans="1:5" ht="12.75">
      <c r="A87" s="26" t="s">
        <v>45</v>
      </c>
      <c r="B87" s="9" t="s">
        <v>46</v>
      </c>
      <c r="E87" s="7">
        <v>86</v>
      </c>
    </row>
    <row r="88" spans="1:5" ht="12.75">
      <c r="A88" s="15" t="s">
        <v>47</v>
      </c>
      <c r="B88" s="9" t="s">
        <v>48</v>
      </c>
      <c r="C88" s="16" t="s">
        <v>42</v>
      </c>
      <c r="E88" s="7">
        <v>87</v>
      </c>
    </row>
    <row r="89" spans="1:5" ht="12.75">
      <c r="A89" t="s">
        <v>519</v>
      </c>
      <c r="B89" t="s">
        <v>116</v>
      </c>
      <c r="E89" s="7">
        <v>88</v>
      </c>
    </row>
    <row r="90" spans="1:5" ht="12.75">
      <c r="A90" s="26" t="s">
        <v>118</v>
      </c>
      <c r="B90" s="9" t="s">
        <v>116</v>
      </c>
      <c r="E90" s="7">
        <v>89</v>
      </c>
    </row>
    <row r="91" spans="1:5" ht="12.75">
      <c r="A91" s="26" t="s">
        <v>41</v>
      </c>
      <c r="B91" s="9" t="s">
        <v>42</v>
      </c>
      <c r="E91" s="7">
        <v>90</v>
      </c>
    </row>
    <row r="92" spans="1:5" ht="12.75">
      <c r="A92" s="26" t="s">
        <v>69</v>
      </c>
      <c r="B92" s="9" t="s">
        <v>68</v>
      </c>
      <c r="E92" s="7">
        <v>91</v>
      </c>
    </row>
    <row r="93" spans="1:5" ht="12.75">
      <c r="A93" s="33" t="s">
        <v>538</v>
      </c>
      <c r="B93" s="34" t="s">
        <v>44</v>
      </c>
      <c r="E93" s="7">
        <v>92</v>
      </c>
    </row>
    <row r="94" spans="1:5" ht="12.75">
      <c r="A94" s="26" t="s">
        <v>202</v>
      </c>
      <c r="B94" t="s">
        <v>183</v>
      </c>
      <c r="E94" s="7">
        <v>93</v>
      </c>
    </row>
    <row r="95" spans="1:5" ht="12.75">
      <c r="A95" s="33" t="s">
        <v>577</v>
      </c>
      <c r="B95" s="34" t="s">
        <v>471</v>
      </c>
      <c r="E95" s="7">
        <v>94</v>
      </c>
    </row>
    <row r="96" spans="1:5" ht="12.75">
      <c r="A96" s="33" t="s">
        <v>252</v>
      </c>
      <c r="B96" s="34" t="s">
        <v>181</v>
      </c>
      <c r="E96" s="7">
        <v>95</v>
      </c>
    </row>
    <row r="97" spans="1:5" ht="12.75">
      <c r="A97" s="20" t="s">
        <v>320</v>
      </c>
      <c r="B97" s="21" t="s">
        <v>227</v>
      </c>
      <c r="E97" s="7">
        <v>96</v>
      </c>
    </row>
    <row r="98" spans="1:5" ht="12.75">
      <c r="A98" s="15" t="s">
        <v>347</v>
      </c>
      <c r="B98" s="34" t="s">
        <v>730</v>
      </c>
      <c r="C98" s="16" t="s">
        <v>44</v>
      </c>
      <c r="E98" s="7">
        <v>97</v>
      </c>
    </row>
    <row r="99" spans="1:5" ht="12.75">
      <c r="A99" s="26" t="s">
        <v>83</v>
      </c>
      <c r="B99" s="9" t="s">
        <v>80</v>
      </c>
      <c r="C99" s="34" t="s">
        <v>142</v>
      </c>
      <c r="E99" s="7">
        <v>98</v>
      </c>
    </row>
    <row r="100" spans="1:5" ht="12.75">
      <c r="A100" s="15" t="s">
        <v>102</v>
      </c>
      <c r="B100" s="9" t="s">
        <v>80</v>
      </c>
      <c r="C100" s="16" t="s">
        <v>139</v>
      </c>
      <c r="E100" s="7">
        <v>99</v>
      </c>
    </row>
    <row r="101" spans="1:5" ht="12.75">
      <c r="A101" s="15" t="s">
        <v>192</v>
      </c>
      <c r="B101" s="16" t="s">
        <v>88</v>
      </c>
      <c r="E101" s="7">
        <v>100</v>
      </c>
    </row>
    <row r="102" spans="1:5" ht="12.75">
      <c r="A102" s="33" t="s">
        <v>219</v>
      </c>
      <c r="B102" s="34" t="s">
        <v>88</v>
      </c>
      <c r="E102" s="7">
        <v>101</v>
      </c>
    </row>
    <row r="103" spans="1:5" ht="12.75">
      <c r="A103" t="s">
        <v>201</v>
      </c>
      <c r="B103" t="s">
        <v>181</v>
      </c>
      <c r="E103" s="7">
        <v>102</v>
      </c>
    </row>
    <row r="104" spans="1:5" ht="12.75">
      <c r="A104" s="20" t="s">
        <v>290</v>
      </c>
      <c r="B104" s="21" t="s">
        <v>181</v>
      </c>
      <c r="C104" s="34" t="s">
        <v>731</v>
      </c>
      <c r="E104" s="7">
        <v>103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Roman,Normal"&amp;12Sida 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10.28125" defaultRowHeight="12.75"/>
  <cols>
    <col min="1" max="16384" width="11.28125" style="0" customWidth="1"/>
  </cols>
  <sheetData>
    <row r="1" spans="1:3" ht="12.75">
      <c r="A1" t="s">
        <v>732</v>
      </c>
      <c r="B1" t="s">
        <v>262</v>
      </c>
      <c r="C1" t="s">
        <v>733</v>
      </c>
    </row>
    <row r="2" spans="1:3" ht="12.75">
      <c r="A2" t="s">
        <v>734</v>
      </c>
      <c r="B2" t="s">
        <v>85</v>
      </c>
      <c r="C2" t="s">
        <v>735</v>
      </c>
    </row>
    <row r="3" spans="1:3" ht="12.75">
      <c r="A3" t="s">
        <v>736</v>
      </c>
      <c r="B3" t="s">
        <v>737</v>
      </c>
      <c r="C3" t="s">
        <v>738</v>
      </c>
    </row>
    <row r="4" spans="1:3" ht="12.75">
      <c r="A4" t="s">
        <v>739</v>
      </c>
      <c r="B4" t="s">
        <v>154</v>
      </c>
      <c r="C4" t="s">
        <v>740</v>
      </c>
    </row>
    <row r="5" spans="1:3" ht="12.75">
      <c r="A5" t="s">
        <v>741</v>
      </c>
      <c r="B5" t="s">
        <v>742</v>
      </c>
      <c r="C5" t="s">
        <v>743</v>
      </c>
    </row>
    <row r="6" spans="1:3" ht="12.75">
      <c r="A6" t="s">
        <v>744</v>
      </c>
      <c r="B6" t="s">
        <v>376</v>
      </c>
      <c r="C6" t="s">
        <v>745</v>
      </c>
    </row>
    <row r="7" spans="1:3" ht="12.75">
      <c r="A7" t="s">
        <v>746</v>
      </c>
      <c r="B7" t="s">
        <v>747</v>
      </c>
      <c r="C7" t="s">
        <v>748</v>
      </c>
    </row>
    <row r="8" spans="1:3" ht="12.75">
      <c r="A8" t="s">
        <v>749</v>
      </c>
      <c r="B8" t="s">
        <v>246</v>
      </c>
      <c r="C8" t="s">
        <v>750</v>
      </c>
    </row>
    <row r="9" spans="1:3" ht="12.75">
      <c r="A9" t="s">
        <v>751</v>
      </c>
      <c r="B9" t="s">
        <v>752</v>
      </c>
      <c r="C9" t="s">
        <v>753</v>
      </c>
    </row>
    <row r="10" spans="1:3" ht="12.75">
      <c r="A10" t="s">
        <v>754</v>
      </c>
      <c r="B10" t="s">
        <v>755</v>
      </c>
      <c r="C10" t="s">
        <v>756</v>
      </c>
    </row>
    <row r="11" spans="1:3" ht="12.75">
      <c r="A11" t="s">
        <v>757</v>
      </c>
      <c r="B11" t="s">
        <v>173</v>
      </c>
      <c r="C11" t="s">
        <v>758</v>
      </c>
    </row>
    <row r="12" spans="1:3" ht="12.75">
      <c r="A12" t="s">
        <v>759</v>
      </c>
      <c r="B12" t="s">
        <v>760</v>
      </c>
      <c r="C12" t="s">
        <v>761</v>
      </c>
    </row>
    <row r="13" spans="1:3" ht="12.75">
      <c r="A13" t="s">
        <v>762</v>
      </c>
      <c r="B13" t="s">
        <v>763</v>
      </c>
      <c r="C13" t="s">
        <v>764</v>
      </c>
    </row>
    <row r="14" spans="1:3" ht="12.75">
      <c r="A14" t="s">
        <v>765</v>
      </c>
      <c r="B14" t="s">
        <v>766</v>
      </c>
      <c r="C14" t="s">
        <v>767</v>
      </c>
    </row>
    <row r="15" spans="1:3" ht="12.75">
      <c r="A15" t="s">
        <v>768</v>
      </c>
      <c r="B15" t="s">
        <v>769</v>
      </c>
      <c r="C15" t="s">
        <v>770</v>
      </c>
    </row>
    <row r="16" spans="1:3" ht="12.75">
      <c r="A16" t="s">
        <v>771</v>
      </c>
      <c r="B16" t="s">
        <v>772</v>
      </c>
      <c r="C16" t="s">
        <v>773</v>
      </c>
    </row>
    <row r="17" spans="1:3" ht="12.75">
      <c r="A17" t="s">
        <v>774</v>
      </c>
      <c r="B17" t="s">
        <v>775</v>
      </c>
      <c r="C17" t="s">
        <v>776</v>
      </c>
    </row>
    <row r="18" spans="1:3" ht="12.75">
      <c r="A18" t="s">
        <v>777</v>
      </c>
      <c r="B18" t="s">
        <v>778</v>
      </c>
      <c r="C18" t="s">
        <v>779</v>
      </c>
    </row>
    <row r="19" spans="1:3" ht="12.75">
      <c r="A19" t="s">
        <v>780</v>
      </c>
      <c r="B19" t="s">
        <v>781</v>
      </c>
      <c r="C19" t="s">
        <v>782</v>
      </c>
    </row>
    <row r="20" spans="1:3" ht="12.75">
      <c r="A20" t="s">
        <v>783</v>
      </c>
      <c r="B20" t="s">
        <v>784</v>
      </c>
      <c r="C20" t="s">
        <v>785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7">
      <selection activeCell="A10" sqref="A10"/>
    </sheetView>
  </sheetViews>
  <sheetFormatPr defaultColWidth="8.00390625" defaultRowHeight="12.75"/>
  <cols>
    <col min="1" max="1" width="8.28125" style="0" customWidth="1"/>
    <col min="2" max="2" width="32.421875" style="0" customWidth="1"/>
    <col min="3" max="3" width="16.140625" style="0" customWidth="1"/>
    <col min="4" max="4" width="6.421875" style="1" customWidth="1"/>
    <col min="5" max="5" width="6.00390625" style="0" customWidth="1"/>
    <col min="6" max="6" width="11.140625" style="0" customWidth="1"/>
    <col min="7" max="7" width="15.421875" style="0" customWidth="1"/>
    <col min="8" max="8" width="9.57421875" style="0" customWidth="1"/>
    <col min="9" max="9" width="6.421875" style="0" customWidth="1"/>
    <col min="10" max="10" width="6.28125" style="0" customWidth="1"/>
    <col min="11" max="11" width="9.140625" style="0" customWidth="1"/>
    <col min="12" max="12" width="14.28125" style="0" customWidth="1"/>
    <col min="13" max="16384" width="9.140625" style="0" customWidth="1"/>
  </cols>
  <sheetData>
    <row r="1" spans="1:2" ht="21" customHeight="1">
      <c r="A1" s="2">
        <v>5</v>
      </c>
      <c r="B1" s="3" t="s">
        <v>104</v>
      </c>
    </row>
    <row r="2" spans="1:7" ht="12.75" customHeight="1">
      <c r="A2" s="4"/>
      <c r="B2" t="s">
        <v>56</v>
      </c>
      <c r="C2" s="5" t="s">
        <v>2</v>
      </c>
      <c r="D2" s="6">
        <v>20</v>
      </c>
      <c r="F2" s="7" t="s">
        <v>3</v>
      </c>
      <c r="G2" t="s">
        <v>4</v>
      </c>
    </row>
    <row r="3" spans="1:7" ht="12.75">
      <c r="A3" s="8"/>
      <c r="B3" t="s">
        <v>86</v>
      </c>
      <c r="C3" s="5" t="s">
        <v>6</v>
      </c>
      <c r="D3" s="6">
        <v>6</v>
      </c>
      <c r="F3" s="7" t="s">
        <v>7</v>
      </c>
      <c r="G3" t="s">
        <v>8</v>
      </c>
    </row>
    <row r="4" spans="1:7" ht="12.75">
      <c r="A4" s="8"/>
      <c r="C4" s="9" t="s">
        <v>11</v>
      </c>
      <c r="D4" s="6">
        <v>4</v>
      </c>
      <c r="F4" s="7" t="s">
        <v>15</v>
      </c>
      <c r="G4" t="s">
        <v>16</v>
      </c>
    </row>
    <row r="5" spans="1:7" ht="12.75">
      <c r="A5" s="8"/>
      <c r="C5" s="9" t="s">
        <v>14</v>
      </c>
      <c r="D5" s="6">
        <v>13</v>
      </c>
      <c r="F5" s="7" t="s">
        <v>19</v>
      </c>
      <c r="G5" t="s">
        <v>20</v>
      </c>
    </row>
    <row r="6" spans="1:7" ht="12.75">
      <c r="A6" s="8"/>
      <c r="C6" s="9"/>
      <c r="D6" s="6"/>
      <c r="F6" s="7" t="s">
        <v>105</v>
      </c>
      <c r="G6" t="s">
        <v>106</v>
      </c>
    </row>
    <row r="7" spans="1:7" ht="12.75">
      <c r="A7" s="8"/>
      <c r="C7" s="6"/>
      <c r="D7" s="6"/>
      <c r="F7" s="7" t="s">
        <v>107</v>
      </c>
      <c r="G7" t="s">
        <v>108</v>
      </c>
    </row>
    <row r="8" ht="12.75">
      <c r="D8"/>
    </row>
    <row r="9" spans="1:10" ht="12.75">
      <c r="A9" s="3" t="s">
        <v>21</v>
      </c>
      <c r="B9" s="3" t="s">
        <v>22</v>
      </c>
      <c r="C9" s="11" t="s">
        <v>23</v>
      </c>
      <c r="D9" s="2" t="s">
        <v>24</v>
      </c>
      <c r="E9" s="7">
        <v>1982</v>
      </c>
      <c r="F9" s="12" t="s">
        <v>25</v>
      </c>
      <c r="G9" s="11" t="s">
        <v>23</v>
      </c>
      <c r="H9" s="2" t="s">
        <v>26</v>
      </c>
      <c r="I9" s="2" t="s">
        <v>27</v>
      </c>
      <c r="J9" s="13" t="s">
        <v>28</v>
      </c>
    </row>
    <row r="10" spans="1:13" ht="12.75">
      <c r="A10" s="14">
        <v>1</v>
      </c>
      <c r="B10" s="15" t="s">
        <v>109</v>
      </c>
      <c r="C10" s="16" t="s">
        <v>90</v>
      </c>
      <c r="D10" s="1">
        <v>5111</v>
      </c>
      <c r="E10" s="6" t="s">
        <v>110</v>
      </c>
      <c r="F10" s="7">
        <v>1</v>
      </c>
      <c r="G10" s="9" t="s">
        <v>42</v>
      </c>
      <c r="H10" s="17">
        <f aca="true" t="shared" si="0" ref="H10:H22">J10/I10/$D$3</f>
        <v>682.5833333333334</v>
      </c>
      <c r="I10" s="7">
        <f aca="true" t="shared" si="1" ref="I10:I22">COUNTIF($C$10:$D$120,G10)</f>
        <v>2</v>
      </c>
      <c r="J10" s="18">
        <f aca="true" t="shared" si="2" ref="J10:J22">SUMIF($C$10:$D$120,G10,$D$10:$D$120)</f>
        <v>8191</v>
      </c>
      <c r="M10" s="1"/>
    </row>
    <row r="11" spans="1:13" ht="12.75">
      <c r="A11" s="19">
        <v>2</v>
      </c>
      <c r="B11" s="20" t="s">
        <v>76</v>
      </c>
      <c r="C11" s="21" t="s">
        <v>42</v>
      </c>
      <c r="D11" s="1">
        <v>4189</v>
      </c>
      <c r="E11" s="6" t="s">
        <v>111</v>
      </c>
      <c r="F11" s="7">
        <v>2</v>
      </c>
      <c r="G11" s="9" t="s">
        <v>90</v>
      </c>
      <c r="H11" s="17">
        <f t="shared" si="0"/>
        <v>646.75</v>
      </c>
      <c r="I11" s="7">
        <f t="shared" si="1"/>
        <v>2</v>
      </c>
      <c r="J11" s="18">
        <f t="shared" si="2"/>
        <v>7761</v>
      </c>
      <c r="M11" s="1"/>
    </row>
    <row r="12" spans="1:13" ht="12.75">
      <c r="A12" s="23">
        <v>3</v>
      </c>
      <c r="B12" s="24" t="s">
        <v>61</v>
      </c>
      <c r="C12" s="25" t="s">
        <v>44</v>
      </c>
      <c r="D12" s="1">
        <v>4105</v>
      </c>
      <c r="E12" s="6" t="s">
        <v>112</v>
      </c>
      <c r="F12" s="7">
        <v>3</v>
      </c>
      <c r="G12" s="9" t="s">
        <v>44</v>
      </c>
      <c r="H12" s="17">
        <f t="shared" si="0"/>
        <v>530.3333333333334</v>
      </c>
      <c r="I12" s="7">
        <f t="shared" si="1"/>
        <v>2</v>
      </c>
      <c r="J12" s="18">
        <f t="shared" si="2"/>
        <v>6364</v>
      </c>
      <c r="M12" s="1"/>
    </row>
    <row r="13" spans="1:13" ht="12.75">
      <c r="A13" s="7">
        <v>4</v>
      </c>
      <c r="B13" s="26" t="s">
        <v>36</v>
      </c>
      <c r="C13" s="9" t="s">
        <v>42</v>
      </c>
      <c r="D13" s="1">
        <v>4002</v>
      </c>
      <c r="E13" s="6" t="s">
        <v>79</v>
      </c>
      <c r="F13" s="7">
        <v>4</v>
      </c>
      <c r="G13" s="9" t="s">
        <v>91</v>
      </c>
      <c r="H13" s="17">
        <f t="shared" si="0"/>
        <v>521.3333333333334</v>
      </c>
      <c r="I13" s="7">
        <f t="shared" si="1"/>
        <v>1</v>
      </c>
      <c r="J13" s="18">
        <f t="shared" si="2"/>
        <v>3128</v>
      </c>
      <c r="L13" s="7"/>
      <c r="M13" s="1"/>
    </row>
    <row r="14" spans="1:13" ht="12.75">
      <c r="A14" s="7">
        <v>5</v>
      </c>
      <c r="B14" s="26" t="s">
        <v>113</v>
      </c>
      <c r="C14" s="9" t="s">
        <v>30</v>
      </c>
      <c r="D14" s="1">
        <v>3194</v>
      </c>
      <c r="F14" s="7">
        <v>5</v>
      </c>
      <c r="G14" s="9" t="s">
        <v>80</v>
      </c>
      <c r="H14" s="17">
        <f t="shared" si="0"/>
        <v>503.1666666666667</v>
      </c>
      <c r="I14" s="7">
        <f t="shared" si="1"/>
        <v>1</v>
      </c>
      <c r="J14" s="18">
        <f t="shared" si="2"/>
        <v>3019</v>
      </c>
      <c r="L14" s="7"/>
      <c r="M14" s="1"/>
    </row>
    <row r="15" spans="1:13" ht="12.75">
      <c r="A15" s="7">
        <v>6</v>
      </c>
      <c r="B15" s="26" t="s">
        <v>33</v>
      </c>
      <c r="C15" s="9" t="s">
        <v>91</v>
      </c>
      <c r="D15" s="1">
        <v>3128</v>
      </c>
      <c r="F15" s="7">
        <v>6</v>
      </c>
      <c r="G15" s="7" t="s">
        <v>114</v>
      </c>
      <c r="H15" s="17">
        <f t="shared" si="0"/>
        <v>499.8333333333333</v>
      </c>
      <c r="I15" s="7">
        <f t="shared" si="1"/>
        <v>1</v>
      </c>
      <c r="J15" s="18">
        <f t="shared" si="2"/>
        <v>2999</v>
      </c>
      <c r="L15" s="7"/>
      <c r="M15" s="1"/>
    </row>
    <row r="16" spans="1:13" ht="12.75">
      <c r="A16" s="7">
        <v>7</v>
      </c>
      <c r="B16" s="26" t="s">
        <v>29</v>
      </c>
      <c r="C16" s="9" t="s">
        <v>30</v>
      </c>
      <c r="D16" s="1">
        <v>3052</v>
      </c>
      <c r="F16" s="7">
        <v>7</v>
      </c>
      <c r="G16" s="22" t="s">
        <v>40</v>
      </c>
      <c r="H16" s="17">
        <f t="shared" si="0"/>
        <v>467.3333333333333</v>
      </c>
      <c r="I16" s="7">
        <f t="shared" si="1"/>
        <v>1</v>
      </c>
      <c r="J16" s="18">
        <f t="shared" si="2"/>
        <v>2804</v>
      </c>
      <c r="L16" s="7"/>
      <c r="M16" s="1"/>
    </row>
    <row r="17" spans="1:13" ht="12.75">
      <c r="A17" s="7">
        <v>8</v>
      </c>
      <c r="B17" s="26" t="s">
        <v>87</v>
      </c>
      <c r="C17" s="9" t="s">
        <v>88</v>
      </c>
      <c r="D17" s="1">
        <v>3045</v>
      </c>
      <c r="F17" s="7">
        <v>8</v>
      </c>
      <c r="G17" s="9" t="s">
        <v>96</v>
      </c>
      <c r="H17" s="17">
        <f t="shared" si="0"/>
        <v>425.6666666666667</v>
      </c>
      <c r="I17" s="7">
        <f t="shared" si="1"/>
        <v>1</v>
      </c>
      <c r="J17" s="18">
        <f t="shared" si="2"/>
        <v>2554</v>
      </c>
      <c r="M17" s="1"/>
    </row>
    <row r="18" spans="1:13" ht="12.75">
      <c r="A18" s="7">
        <v>9</v>
      </c>
      <c r="B18" s="26" t="s">
        <v>102</v>
      </c>
      <c r="C18" s="9" t="s">
        <v>80</v>
      </c>
      <c r="D18" s="1">
        <v>3019</v>
      </c>
      <c r="F18" s="7">
        <v>9</v>
      </c>
      <c r="G18" s="9" t="s">
        <v>30</v>
      </c>
      <c r="H18" s="17">
        <f t="shared" si="0"/>
        <v>417.5</v>
      </c>
      <c r="I18" s="7">
        <f t="shared" si="1"/>
        <v>4</v>
      </c>
      <c r="J18" s="18">
        <f t="shared" si="2"/>
        <v>10020</v>
      </c>
      <c r="M18" s="1"/>
    </row>
    <row r="19" spans="1:13" ht="12.75">
      <c r="A19" s="7">
        <v>10</v>
      </c>
      <c r="B19" s="26" t="s">
        <v>115</v>
      </c>
      <c r="C19" s="9" t="s">
        <v>114</v>
      </c>
      <c r="D19" s="1">
        <v>2999</v>
      </c>
      <c r="F19" s="7">
        <v>10</v>
      </c>
      <c r="G19" s="9" t="s">
        <v>88</v>
      </c>
      <c r="H19" s="17">
        <f t="shared" si="0"/>
        <v>405.6666666666667</v>
      </c>
      <c r="I19" s="7">
        <f t="shared" si="1"/>
        <v>2</v>
      </c>
      <c r="J19" s="18">
        <f t="shared" si="2"/>
        <v>4868</v>
      </c>
      <c r="M19" s="1"/>
    </row>
    <row r="20" spans="1:13" ht="12.75">
      <c r="A20" s="7">
        <v>11</v>
      </c>
      <c r="B20" s="26" t="s">
        <v>39</v>
      </c>
      <c r="C20" s="9" t="s">
        <v>40</v>
      </c>
      <c r="D20" s="1">
        <v>2804</v>
      </c>
      <c r="F20" s="7">
        <v>11</v>
      </c>
      <c r="G20" s="9" t="s">
        <v>116</v>
      </c>
      <c r="H20" s="17">
        <f t="shared" si="0"/>
        <v>402.6666666666667</v>
      </c>
      <c r="I20" s="7">
        <f t="shared" si="1"/>
        <v>1</v>
      </c>
      <c r="J20" s="18">
        <f t="shared" si="2"/>
        <v>2416</v>
      </c>
      <c r="M20" s="1"/>
    </row>
    <row r="21" spans="1:13" ht="12.75">
      <c r="A21" s="7">
        <v>12</v>
      </c>
      <c r="B21" s="26" t="s">
        <v>78</v>
      </c>
      <c r="C21" s="9" t="s">
        <v>90</v>
      </c>
      <c r="D21" s="1">
        <v>2650</v>
      </c>
      <c r="F21" s="7">
        <v>12</v>
      </c>
      <c r="G21" s="9" t="s">
        <v>117</v>
      </c>
      <c r="H21" s="17">
        <f t="shared" si="0"/>
        <v>245.16666666666666</v>
      </c>
      <c r="I21" s="7">
        <f t="shared" si="1"/>
        <v>1</v>
      </c>
      <c r="J21" s="18">
        <f t="shared" si="2"/>
        <v>1471</v>
      </c>
      <c r="M21" s="1"/>
    </row>
    <row r="22" spans="1:13" ht="12.75">
      <c r="A22" s="7">
        <v>13</v>
      </c>
      <c r="B22" s="26" t="s">
        <v>49</v>
      </c>
      <c r="C22" s="9" t="s">
        <v>96</v>
      </c>
      <c r="D22" s="1">
        <v>2554</v>
      </c>
      <c r="F22" s="7">
        <v>13</v>
      </c>
      <c r="G22" s="9" t="s">
        <v>52</v>
      </c>
      <c r="H22" s="17">
        <f t="shared" si="0"/>
        <v>160.16666666666666</v>
      </c>
      <c r="I22" s="7">
        <f t="shared" si="1"/>
        <v>1</v>
      </c>
      <c r="J22" s="18">
        <f t="shared" si="2"/>
        <v>961</v>
      </c>
      <c r="M22" s="1"/>
    </row>
    <row r="23" spans="1:13" ht="12.75">
      <c r="A23" s="7">
        <v>14</v>
      </c>
      <c r="B23" s="26" t="s">
        <v>118</v>
      </c>
      <c r="C23" s="9" t="s">
        <v>116</v>
      </c>
      <c r="D23" s="1">
        <v>2416</v>
      </c>
      <c r="F23" s="7"/>
      <c r="G23" s="7"/>
      <c r="H23" s="17"/>
      <c r="I23" s="7">
        <f>SUM(I10:I22)</f>
        <v>20</v>
      </c>
      <c r="J23" s="18">
        <f>SUM(J10:J22)</f>
        <v>56556</v>
      </c>
      <c r="M23" s="1"/>
    </row>
    <row r="24" spans="1:13" ht="12.75">
      <c r="A24" s="7">
        <v>15</v>
      </c>
      <c r="B24" s="26" t="s">
        <v>43</v>
      </c>
      <c r="C24" s="9" t="s">
        <v>44</v>
      </c>
      <c r="D24" s="1">
        <v>2259</v>
      </c>
      <c r="H24" s="7"/>
      <c r="M24" s="1"/>
    </row>
    <row r="25" spans="1:13" ht="12.75">
      <c r="A25" s="7">
        <v>16</v>
      </c>
      <c r="B25" s="26" t="s">
        <v>119</v>
      </c>
      <c r="C25" s="9" t="s">
        <v>30</v>
      </c>
      <c r="D25" s="1">
        <v>2161</v>
      </c>
      <c r="F25" s="28"/>
      <c r="G25" s="29"/>
      <c r="H25" s="28"/>
      <c r="I25" s="29"/>
      <c r="J25" s="30"/>
      <c r="M25" s="1"/>
    </row>
    <row r="26" spans="1:13" ht="12.75">
      <c r="A26" s="7">
        <v>17</v>
      </c>
      <c r="B26" s="26" t="s">
        <v>97</v>
      </c>
      <c r="C26" s="9" t="s">
        <v>88</v>
      </c>
      <c r="D26" s="1">
        <v>1823</v>
      </c>
      <c r="F26" s="28"/>
      <c r="G26" s="29"/>
      <c r="H26" s="28"/>
      <c r="I26" s="29"/>
      <c r="J26" s="30"/>
      <c r="M26" s="1"/>
    </row>
    <row r="27" spans="1:13" ht="12.75">
      <c r="A27" s="7">
        <v>18</v>
      </c>
      <c r="B27" s="26" t="s">
        <v>120</v>
      </c>
      <c r="C27" s="9" t="s">
        <v>30</v>
      </c>
      <c r="D27" s="1">
        <v>1613</v>
      </c>
      <c r="F27" s="28"/>
      <c r="G27" s="29"/>
      <c r="H27" s="28"/>
      <c r="I27" s="29"/>
      <c r="J27" s="30"/>
      <c r="M27" s="1"/>
    </row>
    <row r="28" spans="1:13" ht="12.75">
      <c r="A28" s="7">
        <v>19</v>
      </c>
      <c r="B28" s="26" t="s">
        <v>51</v>
      </c>
      <c r="C28" s="9" t="s">
        <v>117</v>
      </c>
      <c r="D28" s="1">
        <v>1471</v>
      </c>
      <c r="F28" s="28"/>
      <c r="G28" s="29"/>
      <c r="H28" s="28"/>
      <c r="I28" s="29"/>
      <c r="J28" s="30"/>
      <c r="M28" s="1"/>
    </row>
    <row r="29" spans="1:13" ht="12.75">
      <c r="A29" s="7">
        <v>20</v>
      </c>
      <c r="B29" s="26" t="s">
        <v>121</v>
      </c>
      <c r="C29" s="9" t="s">
        <v>52</v>
      </c>
      <c r="D29" s="1">
        <v>961</v>
      </c>
      <c r="F29" s="28"/>
      <c r="G29" s="29"/>
      <c r="H29" s="28"/>
      <c r="I29" s="29"/>
      <c r="J29" s="30"/>
      <c r="M29" s="1"/>
    </row>
    <row r="30" spans="1:13" ht="12.75">
      <c r="A30" s="7"/>
      <c r="B30" s="26"/>
      <c r="C30" s="9"/>
      <c r="D30" s="1">
        <f>SUM(D10:D29)</f>
        <v>56556</v>
      </c>
      <c r="F30" s="7"/>
      <c r="G30" s="7"/>
      <c r="H30" s="32"/>
      <c r="L30" s="7"/>
      <c r="M30" s="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F22" sqref="F22"/>
    </sheetView>
  </sheetViews>
  <sheetFormatPr defaultColWidth="8.00390625" defaultRowHeight="12.75"/>
  <cols>
    <col min="1" max="1" width="8.28125" style="0" customWidth="1"/>
    <col min="2" max="2" width="32.421875" style="0" customWidth="1"/>
    <col min="3" max="3" width="16.140625" style="0" customWidth="1"/>
    <col min="4" max="4" width="6.421875" style="1" customWidth="1"/>
    <col min="5" max="5" width="6.00390625" style="0" customWidth="1"/>
    <col min="6" max="6" width="11.140625" style="0" customWidth="1"/>
    <col min="7" max="7" width="15.421875" style="0" customWidth="1"/>
    <col min="8" max="8" width="9.57421875" style="0" customWidth="1"/>
    <col min="9" max="9" width="6.421875" style="0" customWidth="1"/>
    <col min="10" max="10" width="6.28125" style="0" customWidth="1"/>
    <col min="11" max="11" width="9.140625" style="0" customWidth="1"/>
    <col min="12" max="12" width="14.28125" style="0" customWidth="1"/>
    <col min="13" max="16384" width="9.140625" style="0" customWidth="1"/>
  </cols>
  <sheetData>
    <row r="1" spans="1:2" ht="21" customHeight="1">
      <c r="A1" s="2">
        <v>6</v>
      </c>
      <c r="B1" s="3" t="s">
        <v>122</v>
      </c>
    </row>
    <row r="2" spans="1:7" ht="12.75" customHeight="1">
      <c r="A2" s="4"/>
      <c r="B2" t="s">
        <v>123</v>
      </c>
      <c r="C2" s="5" t="s">
        <v>2</v>
      </c>
      <c r="D2" s="6">
        <v>17</v>
      </c>
      <c r="F2" s="7" t="s">
        <v>3</v>
      </c>
      <c r="G2" t="s">
        <v>4</v>
      </c>
    </row>
    <row r="3" spans="1:7" ht="12.75">
      <c r="A3" s="8"/>
      <c r="B3" t="s">
        <v>86</v>
      </c>
      <c r="C3" s="5" t="s">
        <v>6</v>
      </c>
      <c r="D3" s="6">
        <v>4</v>
      </c>
      <c r="F3" s="7" t="s">
        <v>7</v>
      </c>
      <c r="G3" t="s">
        <v>8</v>
      </c>
    </row>
    <row r="4" spans="1:7" ht="12.75">
      <c r="A4" s="8"/>
      <c r="C4" s="9" t="s">
        <v>11</v>
      </c>
      <c r="D4" s="6">
        <v>4</v>
      </c>
      <c r="F4" s="7" t="s">
        <v>15</v>
      </c>
      <c r="G4" t="s">
        <v>16</v>
      </c>
    </row>
    <row r="5" spans="1:7" ht="12.75">
      <c r="A5" s="8"/>
      <c r="C5" s="9" t="s">
        <v>14</v>
      </c>
      <c r="D5" s="6">
        <v>11</v>
      </c>
      <c r="F5" s="7" t="s">
        <v>19</v>
      </c>
      <c r="G5" t="s">
        <v>20</v>
      </c>
    </row>
    <row r="6" ht="12.75">
      <c r="D6"/>
    </row>
    <row r="7" spans="1:10" ht="12.75">
      <c r="A7" s="3" t="s">
        <v>21</v>
      </c>
      <c r="B7" s="3" t="s">
        <v>22</v>
      </c>
      <c r="C7" s="11" t="s">
        <v>23</v>
      </c>
      <c r="D7" s="2" t="s">
        <v>24</v>
      </c>
      <c r="E7" s="7">
        <v>1983</v>
      </c>
      <c r="F7" s="12" t="s">
        <v>25</v>
      </c>
      <c r="G7" s="11" t="s">
        <v>23</v>
      </c>
      <c r="H7" s="2" t="s">
        <v>26</v>
      </c>
      <c r="I7" s="2" t="s">
        <v>27</v>
      </c>
      <c r="J7" s="13" t="s">
        <v>28</v>
      </c>
    </row>
    <row r="8" spans="1:13" ht="12.75">
      <c r="A8" s="14">
        <v>1</v>
      </c>
      <c r="B8" s="15" t="s">
        <v>115</v>
      </c>
      <c r="C8" s="16" t="s">
        <v>114</v>
      </c>
      <c r="D8" s="1">
        <v>3402</v>
      </c>
      <c r="E8" s="6" t="s">
        <v>92</v>
      </c>
      <c r="F8" s="7">
        <v>1</v>
      </c>
      <c r="G8" s="9" t="s">
        <v>114</v>
      </c>
      <c r="H8" s="17">
        <f aca="true" t="shared" si="0" ref="H8:H18">J8/I8/$D$3</f>
        <v>701.875</v>
      </c>
      <c r="I8" s="7">
        <f aca="true" t="shared" si="1" ref="I8:I18">COUNTIF($C$8:$D$115,G8)</f>
        <v>2</v>
      </c>
      <c r="J8" s="18">
        <f aca="true" t="shared" si="2" ref="J8:J18">SUMIF($C$8:$D$115,G8,$D$8:$D$115)</f>
        <v>5615</v>
      </c>
      <c r="M8" s="1"/>
    </row>
    <row r="9" spans="1:13" ht="12.75">
      <c r="A9" s="19">
        <v>2</v>
      </c>
      <c r="B9" s="20" t="s">
        <v>29</v>
      </c>
      <c r="C9" s="21" t="s">
        <v>30</v>
      </c>
      <c r="D9" s="1">
        <v>2650</v>
      </c>
      <c r="E9" s="6"/>
      <c r="F9" s="7">
        <v>2</v>
      </c>
      <c r="G9" s="9" t="s">
        <v>44</v>
      </c>
      <c r="H9" s="17">
        <f t="shared" si="0"/>
        <v>631.5</v>
      </c>
      <c r="I9" s="7">
        <f t="shared" si="1"/>
        <v>2</v>
      </c>
      <c r="J9" s="18">
        <f t="shared" si="2"/>
        <v>5052</v>
      </c>
      <c r="M9" s="1"/>
    </row>
    <row r="10" spans="1:13" ht="12.75">
      <c r="A10" s="23">
        <v>3</v>
      </c>
      <c r="B10" s="24" t="s">
        <v>43</v>
      </c>
      <c r="C10" s="25" t="s">
        <v>44</v>
      </c>
      <c r="D10" s="1">
        <v>2543</v>
      </c>
      <c r="E10" s="6"/>
      <c r="F10" s="7">
        <v>3</v>
      </c>
      <c r="G10" s="9" t="s">
        <v>80</v>
      </c>
      <c r="H10" s="17">
        <f t="shared" si="0"/>
        <v>537.5</v>
      </c>
      <c r="I10" s="7">
        <f t="shared" si="1"/>
        <v>1</v>
      </c>
      <c r="J10" s="18">
        <f t="shared" si="2"/>
        <v>2150</v>
      </c>
      <c r="M10" s="1"/>
    </row>
    <row r="11" spans="1:13" ht="12.75">
      <c r="A11" s="7">
        <v>4</v>
      </c>
      <c r="B11" s="26" t="s">
        <v>61</v>
      </c>
      <c r="C11" s="9" t="s">
        <v>44</v>
      </c>
      <c r="D11" s="1">
        <v>2509</v>
      </c>
      <c r="E11" s="6" t="s">
        <v>124</v>
      </c>
      <c r="F11" s="7">
        <v>4</v>
      </c>
      <c r="G11" s="22" t="s">
        <v>40</v>
      </c>
      <c r="H11" s="17">
        <f t="shared" si="0"/>
        <v>537</v>
      </c>
      <c r="I11" s="7">
        <f t="shared" si="1"/>
        <v>1</v>
      </c>
      <c r="J11" s="18">
        <f t="shared" si="2"/>
        <v>2148</v>
      </c>
      <c r="L11" s="7"/>
      <c r="M11" s="1"/>
    </row>
    <row r="12" spans="1:13" ht="12.75">
      <c r="A12" s="7">
        <v>5</v>
      </c>
      <c r="B12" s="26" t="s">
        <v>36</v>
      </c>
      <c r="C12" s="9" t="s">
        <v>42</v>
      </c>
      <c r="D12" s="1">
        <v>2362</v>
      </c>
      <c r="E12" s="7" t="s">
        <v>125</v>
      </c>
      <c r="F12" s="7">
        <v>5</v>
      </c>
      <c r="G12" s="9" t="s">
        <v>42</v>
      </c>
      <c r="H12" s="17">
        <f t="shared" si="0"/>
        <v>490.375</v>
      </c>
      <c r="I12" s="7">
        <f t="shared" si="1"/>
        <v>2</v>
      </c>
      <c r="J12" s="18">
        <f t="shared" si="2"/>
        <v>3923</v>
      </c>
      <c r="L12" s="7"/>
      <c r="M12" s="1"/>
    </row>
    <row r="13" spans="1:13" ht="12.75">
      <c r="A13" s="7">
        <v>6</v>
      </c>
      <c r="B13" s="26" t="s">
        <v>87</v>
      </c>
      <c r="C13" s="9" t="s">
        <v>88</v>
      </c>
      <c r="D13" s="1">
        <v>2271</v>
      </c>
      <c r="E13" s="7" t="s">
        <v>126</v>
      </c>
      <c r="F13" s="7">
        <v>6</v>
      </c>
      <c r="G13" s="9" t="s">
        <v>127</v>
      </c>
      <c r="H13" s="17">
        <f t="shared" si="0"/>
        <v>476.25</v>
      </c>
      <c r="I13" s="7">
        <f t="shared" si="1"/>
        <v>1</v>
      </c>
      <c r="J13" s="18">
        <f t="shared" si="2"/>
        <v>1905</v>
      </c>
      <c r="L13" s="7"/>
      <c r="M13" s="1"/>
    </row>
    <row r="14" spans="1:13" ht="12.75">
      <c r="A14" s="7">
        <v>7</v>
      </c>
      <c r="B14" s="26" t="s">
        <v>128</v>
      </c>
      <c r="C14" s="9" t="s">
        <v>114</v>
      </c>
      <c r="D14" s="1">
        <v>2213</v>
      </c>
      <c r="E14" s="7"/>
      <c r="F14" s="7">
        <v>7</v>
      </c>
      <c r="G14" s="9" t="s">
        <v>30</v>
      </c>
      <c r="H14" s="17">
        <f t="shared" si="0"/>
        <v>379.875</v>
      </c>
      <c r="I14" s="7">
        <f t="shared" si="1"/>
        <v>2</v>
      </c>
      <c r="J14" s="18">
        <f t="shared" si="2"/>
        <v>3039</v>
      </c>
      <c r="L14" s="7"/>
      <c r="M14" s="1"/>
    </row>
    <row r="15" spans="1:13" ht="12.75">
      <c r="A15" s="7">
        <v>8</v>
      </c>
      <c r="B15" s="26" t="s">
        <v>102</v>
      </c>
      <c r="C15" s="9" t="s">
        <v>80</v>
      </c>
      <c r="D15" s="1">
        <v>2150</v>
      </c>
      <c r="E15" s="7"/>
      <c r="F15" s="7">
        <v>8</v>
      </c>
      <c r="G15" s="9" t="s">
        <v>129</v>
      </c>
      <c r="H15" s="17">
        <f t="shared" si="0"/>
        <v>360.75</v>
      </c>
      <c r="I15" s="7">
        <f t="shared" si="1"/>
        <v>1</v>
      </c>
      <c r="J15" s="18">
        <f t="shared" si="2"/>
        <v>1443</v>
      </c>
      <c r="M15" s="1"/>
    </row>
    <row r="16" spans="1:13" ht="12.75">
      <c r="A16" s="7">
        <v>9</v>
      </c>
      <c r="B16" s="26" t="s">
        <v>39</v>
      </c>
      <c r="C16" s="9" t="s">
        <v>40</v>
      </c>
      <c r="D16" s="1">
        <v>2148</v>
      </c>
      <c r="E16" s="7"/>
      <c r="F16" s="7">
        <v>9</v>
      </c>
      <c r="G16" s="9" t="s">
        <v>88</v>
      </c>
      <c r="H16" s="17">
        <f t="shared" si="0"/>
        <v>308.25</v>
      </c>
      <c r="I16" s="7">
        <f t="shared" si="1"/>
        <v>2</v>
      </c>
      <c r="J16" s="18">
        <f t="shared" si="2"/>
        <v>2466</v>
      </c>
      <c r="M16" s="1"/>
    </row>
    <row r="17" spans="1:13" ht="12.75">
      <c r="A17" s="7">
        <v>10</v>
      </c>
      <c r="B17" s="26" t="s">
        <v>130</v>
      </c>
      <c r="C17" s="9" t="s">
        <v>127</v>
      </c>
      <c r="D17" s="1">
        <v>1905</v>
      </c>
      <c r="E17" s="7"/>
      <c r="F17" s="7">
        <v>10</v>
      </c>
      <c r="G17" s="9" t="s">
        <v>52</v>
      </c>
      <c r="H17" s="17">
        <f t="shared" si="0"/>
        <v>152.75</v>
      </c>
      <c r="I17" s="7">
        <f t="shared" si="1"/>
        <v>1</v>
      </c>
      <c r="J17" s="18">
        <f t="shared" si="2"/>
        <v>611</v>
      </c>
      <c r="M17" s="1"/>
    </row>
    <row r="18" spans="1:13" ht="12.75">
      <c r="A18" s="7">
        <v>11</v>
      </c>
      <c r="B18" s="26" t="s">
        <v>76</v>
      </c>
      <c r="C18" s="9" t="s">
        <v>42</v>
      </c>
      <c r="D18" s="1">
        <v>1561</v>
      </c>
      <c r="E18" s="7" t="s">
        <v>131</v>
      </c>
      <c r="F18" s="7">
        <v>11</v>
      </c>
      <c r="G18" s="9" t="s">
        <v>90</v>
      </c>
      <c r="H18" s="17">
        <f t="shared" si="0"/>
        <v>143.5</v>
      </c>
      <c r="I18" s="7">
        <f t="shared" si="1"/>
        <v>2</v>
      </c>
      <c r="J18" s="18">
        <f t="shared" si="2"/>
        <v>1148</v>
      </c>
      <c r="M18" s="1"/>
    </row>
    <row r="19" spans="1:13" ht="12.75">
      <c r="A19" s="7">
        <v>12</v>
      </c>
      <c r="B19" s="26" t="s">
        <v>132</v>
      </c>
      <c r="C19" s="9" t="s">
        <v>129</v>
      </c>
      <c r="D19" s="1">
        <v>1443</v>
      </c>
      <c r="E19" s="7"/>
      <c r="F19" s="7"/>
      <c r="G19" s="9"/>
      <c r="H19" s="17"/>
      <c r="I19" s="7">
        <f>SUM(I8:I18)</f>
        <v>17</v>
      </c>
      <c r="J19" s="18">
        <f>SUM(J8:J18)</f>
        <v>29500</v>
      </c>
      <c r="M19" s="1"/>
    </row>
    <row r="20" spans="1:13" ht="12.75">
      <c r="A20" s="7">
        <v>13</v>
      </c>
      <c r="B20" s="26" t="s">
        <v>109</v>
      </c>
      <c r="C20" s="9" t="s">
        <v>90</v>
      </c>
      <c r="D20" s="1">
        <v>988</v>
      </c>
      <c r="E20" s="7" t="s">
        <v>133</v>
      </c>
      <c r="F20" s="7"/>
      <c r="G20" s="9"/>
      <c r="H20" s="17"/>
      <c r="I20" s="7"/>
      <c r="J20" s="18"/>
      <c r="M20" s="1"/>
    </row>
    <row r="21" spans="1:13" ht="12.75">
      <c r="A21" s="7">
        <v>14</v>
      </c>
      <c r="B21" s="26" t="s">
        <v>121</v>
      </c>
      <c r="C21" s="9" t="s">
        <v>52</v>
      </c>
      <c r="D21" s="1">
        <v>611</v>
      </c>
      <c r="F21" s="7"/>
      <c r="G21" s="7"/>
      <c r="H21" s="17"/>
      <c r="I21" s="7"/>
      <c r="J21" s="18"/>
      <c r="M21" s="1"/>
    </row>
    <row r="22" spans="1:13" ht="12.75">
      <c r="A22" s="7">
        <v>15</v>
      </c>
      <c r="B22" s="26" t="s">
        <v>134</v>
      </c>
      <c r="C22" s="9" t="s">
        <v>30</v>
      </c>
      <c r="D22" s="1">
        <v>389</v>
      </c>
      <c r="H22" s="7"/>
      <c r="M22" s="1"/>
    </row>
    <row r="23" spans="1:13" ht="12.75">
      <c r="A23" s="7">
        <v>16</v>
      </c>
      <c r="B23" s="26" t="s">
        <v>135</v>
      </c>
      <c r="C23" s="9" t="s">
        <v>88</v>
      </c>
      <c r="D23" s="1">
        <v>195</v>
      </c>
      <c r="F23" s="28"/>
      <c r="G23" s="29"/>
      <c r="H23" s="28"/>
      <c r="I23" s="29"/>
      <c r="J23" s="30"/>
      <c r="M23" s="1"/>
    </row>
    <row r="24" spans="1:13" ht="12.75">
      <c r="A24" s="7">
        <v>17</v>
      </c>
      <c r="B24" s="26" t="s">
        <v>78</v>
      </c>
      <c r="C24" s="9" t="s">
        <v>90</v>
      </c>
      <c r="D24" s="1">
        <v>160</v>
      </c>
      <c r="F24" s="28"/>
      <c r="G24" s="29"/>
      <c r="H24" s="28"/>
      <c r="I24" s="29"/>
      <c r="J24" s="30"/>
      <c r="M24" s="1"/>
    </row>
    <row r="25" spans="1:13" ht="12.75">
      <c r="A25" s="7"/>
      <c r="B25" s="26"/>
      <c r="C25" s="9"/>
      <c r="D25" s="1">
        <f>SUM(D8:D24)</f>
        <v>29500</v>
      </c>
      <c r="F25" s="7"/>
      <c r="G25" s="7"/>
      <c r="H25" s="32"/>
      <c r="L25" s="7"/>
      <c r="M25" s="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6">
      <selection activeCell="C30" sqref="C30"/>
    </sheetView>
  </sheetViews>
  <sheetFormatPr defaultColWidth="8.00390625" defaultRowHeight="12.75"/>
  <cols>
    <col min="1" max="1" width="8.28125" style="0" customWidth="1"/>
    <col min="2" max="2" width="32.421875" style="0" customWidth="1"/>
    <col min="3" max="3" width="16.140625" style="0" customWidth="1"/>
    <col min="4" max="4" width="6.421875" style="1" customWidth="1"/>
    <col min="5" max="5" width="6.00390625" style="0" customWidth="1"/>
    <col min="6" max="6" width="11.140625" style="0" customWidth="1"/>
    <col min="7" max="7" width="15.421875" style="0" customWidth="1"/>
    <col min="8" max="8" width="9.57421875" style="0" customWidth="1"/>
    <col min="9" max="9" width="6.421875" style="0" customWidth="1"/>
    <col min="10" max="10" width="6.28125" style="0" customWidth="1"/>
    <col min="11" max="11" width="9.140625" style="0" customWidth="1"/>
    <col min="12" max="12" width="14.28125" style="0" customWidth="1"/>
    <col min="13" max="16384" width="9.140625" style="0" customWidth="1"/>
  </cols>
  <sheetData>
    <row r="1" spans="1:2" ht="21" customHeight="1">
      <c r="A1" s="2">
        <v>7</v>
      </c>
      <c r="B1" s="3" t="s">
        <v>136</v>
      </c>
    </row>
    <row r="2" spans="1:7" ht="12.75" customHeight="1">
      <c r="A2" s="4"/>
      <c r="B2" t="s">
        <v>137</v>
      </c>
      <c r="C2" s="5" t="s">
        <v>2</v>
      </c>
      <c r="D2" s="6">
        <v>23</v>
      </c>
      <c r="F2" s="7" t="s">
        <v>3</v>
      </c>
      <c r="G2" t="s">
        <v>4</v>
      </c>
    </row>
    <row r="3" spans="1:7" ht="12.75">
      <c r="A3" s="8"/>
      <c r="B3" t="s">
        <v>138</v>
      </c>
      <c r="C3" s="5" t="s">
        <v>6</v>
      </c>
      <c r="D3" s="6">
        <v>6</v>
      </c>
      <c r="F3" s="7" t="s">
        <v>7</v>
      </c>
      <c r="G3" t="s">
        <v>8</v>
      </c>
    </row>
    <row r="4" spans="1:7" ht="12.75">
      <c r="A4" s="8"/>
      <c r="C4" s="9" t="s">
        <v>11</v>
      </c>
      <c r="D4" s="6">
        <v>4</v>
      </c>
      <c r="F4" s="7" t="s">
        <v>15</v>
      </c>
      <c r="G4" t="s">
        <v>16</v>
      </c>
    </row>
    <row r="5" spans="1:7" ht="12.75">
      <c r="A5" s="8"/>
      <c r="C5" s="9" t="s">
        <v>14</v>
      </c>
      <c r="D5" s="6">
        <v>13</v>
      </c>
      <c r="F5" s="7" t="s">
        <v>19</v>
      </c>
      <c r="G5" t="s">
        <v>20</v>
      </c>
    </row>
    <row r="6" ht="12.75">
      <c r="D6"/>
    </row>
    <row r="7" spans="1:10" ht="12.75">
      <c r="A7" s="3" t="s">
        <v>21</v>
      </c>
      <c r="B7" s="3" t="s">
        <v>22</v>
      </c>
      <c r="C7" s="11" t="s">
        <v>23</v>
      </c>
      <c r="D7" s="2" t="s">
        <v>24</v>
      </c>
      <c r="E7" s="7">
        <v>1984</v>
      </c>
      <c r="F7" s="12" t="s">
        <v>25</v>
      </c>
      <c r="G7" s="11" t="s">
        <v>23</v>
      </c>
      <c r="H7" s="2" t="s">
        <v>26</v>
      </c>
      <c r="I7" s="2" t="s">
        <v>27</v>
      </c>
      <c r="J7" s="13" t="s">
        <v>28</v>
      </c>
    </row>
    <row r="8" spans="1:13" ht="12.75">
      <c r="A8" s="14">
        <v>1</v>
      </c>
      <c r="B8" s="15" t="s">
        <v>102</v>
      </c>
      <c r="C8" s="16" t="s">
        <v>139</v>
      </c>
      <c r="D8" s="1">
        <v>5261</v>
      </c>
      <c r="E8" s="6" t="s">
        <v>140</v>
      </c>
      <c r="F8" s="7">
        <v>1</v>
      </c>
      <c r="G8" s="9" t="s">
        <v>139</v>
      </c>
      <c r="H8" s="17">
        <f aca="true" t="shared" si="0" ref="H8:H20">J8/I8/$D$3</f>
        <v>876.8333333333334</v>
      </c>
      <c r="I8" s="7">
        <f aca="true" t="shared" si="1" ref="I8:I20">COUNTIF($C$8:$D$115,G8)</f>
        <v>1</v>
      </c>
      <c r="J8" s="18">
        <f aca="true" t="shared" si="2" ref="J8:J20">SUMIF($C$8:$D$115,G8,$D$8:$D$115)</f>
        <v>5261</v>
      </c>
      <c r="M8" s="1"/>
    </row>
    <row r="9" spans="1:13" ht="12.75">
      <c r="A9" s="19">
        <v>2</v>
      </c>
      <c r="B9" s="20" t="s">
        <v>61</v>
      </c>
      <c r="C9" s="21" t="s">
        <v>44</v>
      </c>
      <c r="D9" s="1">
        <v>4725</v>
      </c>
      <c r="E9" s="6" t="s">
        <v>82</v>
      </c>
      <c r="F9" s="7">
        <v>2</v>
      </c>
      <c r="G9" s="9" t="s">
        <v>44</v>
      </c>
      <c r="H9" s="17">
        <f t="shared" si="0"/>
        <v>760.4166666666666</v>
      </c>
      <c r="I9" s="7">
        <f t="shared" si="1"/>
        <v>2</v>
      </c>
      <c r="J9" s="18">
        <f t="shared" si="2"/>
        <v>9125</v>
      </c>
      <c r="M9" s="1"/>
    </row>
    <row r="10" spans="1:13" ht="12.75">
      <c r="A10" s="23">
        <v>3</v>
      </c>
      <c r="B10" s="24" t="s">
        <v>115</v>
      </c>
      <c r="C10" s="25" t="s">
        <v>114</v>
      </c>
      <c r="D10" s="1">
        <v>4602</v>
      </c>
      <c r="E10" s="6" t="s">
        <v>141</v>
      </c>
      <c r="F10" s="7">
        <v>3</v>
      </c>
      <c r="G10" s="9" t="s">
        <v>42</v>
      </c>
      <c r="H10" s="17">
        <f t="shared" si="0"/>
        <v>726.0833333333334</v>
      </c>
      <c r="I10" s="7">
        <f t="shared" si="1"/>
        <v>2</v>
      </c>
      <c r="J10" s="18">
        <f t="shared" si="2"/>
        <v>8713</v>
      </c>
      <c r="M10" s="1"/>
    </row>
    <row r="11" spans="1:13" ht="12.75">
      <c r="A11" s="7">
        <v>4</v>
      </c>
      <c r="B11" s="26" t="s">
        <v>36</v>
      </c>
      <c r="C11" s="9" t="s">
        <v>42</v>
      </c>
      <c r="D11" s="1">
        <v>4402</v>
      </c>
      <c r="E11" s="6"/>
      <c r="F11" s="7">
        <v>4</v>
      </c>
      <c r="G11" s="22" t="s">
        <v>40</v>
      </c>
      <c r="H11" s="17">
        <f t="shared" si="0"/>
        <v>592.3333333333334</v>
      </c>
      <c r="I11" s="7">
        <f t="shared" si="1"/>
        <v>1</v>
      </c>
      <c r="J11" s="18">
        <f t="shared" si="2"/>
        <v>3554</v>
      </c>
      <c r="L11" s="7"/>
      <c r="M11" s="1"/>
    </row>
    <row r="12" spans="1:13" ht="12.75">
      <c r="A12" s="7">
        <v>5</v>
      </c>
      <c r="B12" s="33" t="s">
        <v>43</v>
      </c>
      <c r="C12" s="34" t="s">
        <v>44</v>
      </c>
      <c r="D12" s="1">
        <v>4400</v>
      </c>
      <c r="E12" s="7" t="s">
        <v>110</v>
      </c>
      <c r="F12" s="7">
        <v>5</v>
      </c>
      <c r="G12" s="9" t="s">
        <v>114</v>
      </c>
      <c r="H12" s="17">
        <f t="shared" si="0"/>
        <v>588.5555555555555</v>
      </c>
      <c r="I12" s="7">
        <f t="shared" si="1"/>
        <v>3</v>
      </c>
      <c r="J12" s="18">
        <f t="shared" si="2"/>
        <v>10594</v>
      </c>
      <c r="L12" s="7"/>
      <c r="M12" s="1"/>
    </row>
    <row r="13" spans="1:13" ht="12.75">
      <c r="A13" s="7">
        <v>6</v>
      </c>
      <c r="B13" s="33" t="s">
        <v>87</v>
      </c>
      <c r="C13" s="34" t="s">
        <v>88</v>
      </c>
      <c r="D13" s="1">
        <v>4387</v>
      </c>
      <c r="E13" s="7"/>
      <c r="F13" s="7">
        <v>6</v>
      </c>
      <c r="G13" s="9" t="s">
        <v>117</v>
      </c>
      <c r="H13" s="17">
        <f t="shared" si="0"/>
        <v>574.5</v>
      </c>
      <c r="I13" s="7">
        <f t="shared" si="1"/>
        <v>1</v>
      </c>
      <c r="J13" s="18">
        <f t="shared" si="2"/>
        <v>3447</v>
      </c>
      <c r="L13" s="7"/>
      <c r="M13" s="1"/>
    </row>
    <row r="14" spans="1:13" ht="12.75">
      <c r="A14" s="7">
        <v>7</v>
      </c>
      <c r="B14" s="33" t="s">
        <v>76</v>
      </c>
      <c r="C14" s="34" t="s">
        <v>42</v>
      </c>
      <c r="D14" s="1">
        <v>4311</v>
      </c>
      <c r="E14" s="7"/>
      <c r="F14" s="7">
        <v>7</v>
      </c>
      <c r="G14" s="9" t="s">
        <v>142</v>
      </c>
      <c r="H14" s="17">
        <f t="shared" si="0"/>
        <v>496.6666666666667</v>
      </c>
      <c r="I14" s="7">
        <f t="shared" si="1"/>
        <v>1</v>
      </c>
      <c r="J14" s="18">
        <f t="shared" si="2"/>
        <v>2980</v>
      </c>
      <c r="L14" s="7"/>
      <c r="M14" s="1"/>
    </row>
    <row r="15" spans="1:13" ht="12.75">
      <c r="A15" s="7">
        <v>8</v>
      </c>
      <c r="B15" s="33" t="s">
        <v>39</v>
      </c>
      <c r="C15" s="34" t="s">
        <v>40</v>
      </c>
      <c r="D15" s="1">
        <v>3554</v>
      </c>
      <c r="E15" s="7"/>
      <c r="F15" s="7">
        <v>8</v>
      </c>
      <c r="G15" s="9" t="s">
        <v>127</v>
      </c>
      <c r="H15" s="17">
        <f t="shared" si="0"/>
        <v>439.0833333333333</v>
      </c>
      <c r="I15" s="7">
        <f t="shared" si="1"/>
        <v>2</v>
      </c>
      <c r="J15" s="18">
        <f t="shared" si="2"/>
        <v>5269</v>
      </c>
      <c r="M15" s="1"/>
    </row>
    <row r="16" spans="1:13" ht="12.75">
      <c r="A16" s="7">
        <v>9</v>
      </c>
      <c r="B16" s="33" t="s">
        <v>51</v>
      </c>
      <c r="C16" s="34" t="s">
        <v>117</v>
      </c>
      <c r="D16" s="1">
        <v>3447</v>
      </c>
      <c r="E16" s="7"/>
      <c r="F16" s="7">
        <v>9</v>
      </c>
      <c r="G16" s="9" t="s">
        <v>88</v>
      </c>
      <c r="H16" s="17">
        <f t="shared" si="0"/>
        <v>437.9166666666667</v>
      </c>
      <c r="I16" s="7">
        <f t="shared" si="1"/>
        <v>4</v>
      </c>
      <c r="J16" s="18">
        <f t="shared" si="2"/>
        <v>10510</v>
      </c>
      <c r="M16" s="1"/>
    </row>
    <row r="17" spans="1:13" ht="12.75">
      <c r="A17" s="7">
        <v>10</v>
      </c>
      <c r="B17" s="33" t="s">
        <v>135</v>
      </c>
      <c r="C17" s="34" t="s">
        <v>88</v>
      </c>
      <c r="D17" s="1">
        <v>3099</v>
      </c>
      <c r="E17" s="7"/>
      <c r="F17" s="7">
        <v>10</v>
      </c>
      <c r="G17" s="9" t="s">
        <v>90</v>
      </c>
      <c r="H17" s="17">
        <f t="shared" si="0"/>
        <v>421.5</v>
      </c>
      <c r="I17" s="7">
        <f t="shared" si="1"/>
        <v>2</v>
      </c>
      <c r="J17" s="18">
        <f t="shared" si="2"/>
        <v>5058</v>
      </c>
      <c r="M17" s="1"/>
    </row>
    <row r="18" spans="1:13" ht="12.75">
      <c r="A18" s="7">
        <v>11</v>
      </c>
      <c r="B18" s="33" t="s">
        <v>128</v>
      </c>
      <c r="C18" s="34" t="s">
        <v>114</v>
      </c>
      <c r="D18" s="1">
        <v>3047</v>
      </c>
      <c r="E18" s="7"/>
      <c r="F18" s="7">
        <v>11</v>
      </c>
      <c r="G18" s="9" t="s">
        <v>52</v>
      </c>
      <c r="H18" s="17">
        <f t="shared" si="0"/>
        <v>375</v>
      </c>
      <c r="I18" s="7">
        <f t="shared" si="1"/>
        <v>1</v>
      </c>
      <c r="J18" s="18">
        <f t="shared" si="2"/>
        <v>2250</v>
      </c>
      <c r="M18" s="1"/>
    </row>
    <row r="19" spans="1:13" ht="12.75">
      <c r="A19" s="7">
        <v>12</v>
      </c>
      <c r="B19" s="33" t="s">
        <v>83</v>
      </c>
      <c r="C19" s="34" t="s">
        <v>142</v>
      </c>
      <c r="D19" s="1">
        <v>2980</v>
      </c>
      <c r="E19" s="7"/>
      <c r="F19" s="7">
        <v>12</v>
      </c>
      <c r="G19" s="9" t="s">
        <v>129</v>
      </c>
      <c r="H19" s="17">
        <f t="shared" si="0"/>
        <v>358.8333333333333</v>
      </c>
      <c r="I19" s="7">
        <f t="shared" si="1"/>
        <v>1</v>
      </c>
      <c r="J19" s="18">
        <f t="shared" si="2"/>
        <v>2153</v>
      </c>
      <c r="M19" s="1"/>
    </row>
    <row r="20" spans="1:13" ht="12.75">
      <c r="A20" s="7">
        <v>13</v>
      </c>
      <c r="B20" s="33" t="s">
        <v>143</v>
      </c>
      <c r="C20" s="34" t="s">
        <v>114</v>
      </c>
      <c r="D20" s="1">
        <v>2945</v>
      </c>
      <c r="E20" s="7"/>
      <c r="F20" s="7">
        <v>13</v>
      </c>
      <c r="G20" s="9" t="s">
        <v>30</v>
      </c>
      <c r="H20" s="17">
        <f t="shared" si="0"/>
        <v>290.9166666666667</v>
      </c>
      <c r="I20" s="7">
        <f t="shared" si="1"/>
        <v>2</v>
      </c>
      <c r="J20" s="18">
        <f t="shared" si="2"/>
        <v>3491</v>
      </c>
      <c r="M20" s="1"/>
    </row>
    <row r="21" spans="1:13" ht="12.75">
      <c r="A21" s="7">
        <v>14</v>
      </c>
      <c r="B21" s="33" t="s">
        <v>144</v>
      </c>
      <c r="C21" s="34" t="s">
        <v>127</v>
      </c>
      <c r="D21" s="1">
        <v>2934</v>
      </c>
      <c r="F21" s="7"/>
      <c r="G21" s="7"/>
      <c r="H21" s="17"/>
      <c r="I21" s="7">
        <f>SUM(I8:I20)</f>
        <v>23</v>
      </c>
      <c r="J21" s="18">
        <f>SUM(J8:J20)</f>
        <v>72405</v>
      </c>
      <c r="M21" s="1"/>
    </row>
    <row r="22" spans="1:13" ht="12.75">
      <c r="A22" s="7">
        <v>15</v>
      </c>
      <c r="B22" s="33" t="s">
        <v>109</v>
      </c>
      <c r="C22" s="34" t="s">
        <v>90</v>
      </c>
      <c r="D22" s="1">
        <v>2608</v>
      </c>
      <c r="H22" s="7"/>
      <c r="M22" s="1"/>
    </row>
    <row r="23" spans="1:13" ht="12.75">
      <c r="A23" s="7">
        <v>16</v>
      </c>
      <c r="B23" s="33" t="s">
        <v>145</v>
      </c>
      <c r="C23" s="34" t="s">
        <v>90</v>
      </c>
      <c r="D23" s="1">
        <v>2450</v>
      </c>
      <c r="F23" s="28"/>
      <c r="G23" s="29"/>
      <c r="H23" s="28"/>
      <c r="I23" s="29"/>
      <c r="J23" s="30"/>
      <c r="M23" s="1"/>
    </row>
    <row r="24" spans="1:13" ht="12.75">
      <c r="A24" s="7">
        <v>17</v>
      </c>
      <c r="B24" s="33" t="s">
        <v>130</v>
      </c>
      <c r="C24" s="34" t="s">
        <v>127</v>
      </c>
      <c r="D24" s="1">
        <v>2335</v>
      </c>
      <c r="F24" s="28"/>
      <c r="G24" s="29"/>
      <c r="H24" s="28"/>
      <c r="I24" s="29"/>
      <c r="J24" s="30"/>
      <c r="M24" s="1"/>
    </row>
    <row r="25" spans="1:13" ht="12.75">
      <c r="A25" s="7">
        <v>18</v>
      </c>
      <c r="B25" s="33" t="s">
        <v>121</v>
      </c>
      <c r="C25" s="34" t="s">
        <v>52</v>
      </c>
      <c r="D25" s="1">
        <v>2250</v>
      </c>
      <c r="F25" s="7"/>
      <c r="G25" s="7"/>
      <c r="H25" s="32"/>
      <c r="L25" s="7"/>
      <c r="M25" s="1"/>
    </row>
    <row r="26" spans="1:13" ht="12.75">
      <c r="A26" s="7">
        <v>19</v>
      </c>
      <c r="B26" s="33" t="s">
        <v>29</v>
      </c>
      <c r="C26" s="34" t="s">
        <v>30</v>
      </c>
      <c r="D26" s="1">
        <v>2195</v>
      </c>
      <c r="F26" s="7"/>
      <c r="G26" s="35"/>
      <c r="H26" s="32"/>
      <c r="L26" s="7"/>
      <c r="M26" s="1"/>
    </row>
    <row r="27" spans="1:13" ht="12.75">
      <c r="A27" s="7">
        <v>20</v>
      </c>
      <c r="B27" s="26" t="s">
        <v>132</v>
      </c>
      <c r="C27" s="9" t="s">
        <v>129</v>
      </c>
      <c r="D27" s="1">
        <v>2153</v>
      </c>
      <c r="F27" s="7"/>
      <c r="G27" s="35"/>
      <c r="H27" s="32"/>
      <c r="L27" s="7"/>
      <c r="M27" s="1"/>
    </row>
    <row r="28" spans="1:13" ht="12.75">
      <c r="A28" s="7">
        <v>21</v>
      </c>
      <c r="B28" s="26" t="s">
        <v>146</v>
      </c>
      <c r="C28" s="9" t="s">
        <v>88</v>
      </c>
      <c r="D28" s="1">
        <v>1805</v>
      </c>
      <c r="F28" s="7"/>
      <c r="G28" s="7"/>
      <c r="H28" s="32"/>
      <c r="L28" s="7"/>
      <c r="M28" s="1"/>
    </row>
    <row r="29" spans="1:13" ht="12.75">
      <c r="A29" s="7">
        <v>22</v>
      </c>
      <c r="B29" s="26" t="s">
        <v>119</v>
      </c>
      <c r="C29" s="9" t="s">
        <v>30</v>
      </c>
      <c r="D29" s="1">
        <v>1296</v>
      </c>
      <c r="F29" s="7"/>
      <c r="G29" s="7"/>
      <c r="H29" s="32"/>
      <c r="L29" s="7"/>
      <c r="M29" s="1"/>
    </row>
    <row r="30" spans="1:13" ht="12.75">
      <c r="A30" s="7">
        <v>23</v>
      </c>
      <c r="B30" s="26" t="s">
        <v>147</v>
      </c>
      <c r="C30" s="9" t="s">
        <v>88</v>
      </c>
      <c r="D30" s="1">
        <v>1219</v>
      </c>
      <c r="F30" s="7"/>
      <c r="G30" s="7"/>
      <c r="H30" s="32"/>
      <c r="L30" s="7"/>
      <c r="M30" s="1"/>
    </row>
    <row r="31" spans="1:13" ht="12.75">
      <c r="A31" s="7"/>
      <c r="B31" s="33"/>
      <c r="C31" s="34"/>
      <c r="D31" s="1">
        <f>SUM(D8:D30)</f>
        <v>72405</v>
      </c>
      <c r="F31" s="7"/>
      <c r="G31" s="7"/>
      <c r="H31" s="32"/>
      <c r="L31" s="7"/>
      <c r="M31" s="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L5" sqref="L5"/>
    </sheetView>
  </sheetViews>
  <sheetFormatPr defaultColWidth="8.00390625" defaultRowHeight="12.75"/>
  <cols>
    <col min="1" max="1" width="8.28125" style="0" customWidth="1"/>
    <col min="2" max="2" width="32.421875" style="0" customWidth="1"/>
    <col min="3" max="3" width="16.140625" style="0" customWidth="1"/>
    <col min="4" max="4" width="6.421875" style="1" customWidth="1"/>
    <col min="5" max="5" width="6.00390625" style="0" customWidth="1"/>
    <col min="6" max="6" width="11.140625" style="0" customWidth="1"/>
    <col min="7" max="7" width="15.421875" style="0" customWidth="1"/>
    <col min="8" max="8" width="9.57421875" style="0" customWidth="1"/>
    <col min="9" max="9" width="6.421875" style="0" customWidth="1"/>
    <col min="10" max="10" width="6.28125" style="0" customWidth="1"/>
    <col min="11" max="11" width="9.140625" style="0" customWidth="1"/>
    <col min="12" max="12" width="14.28125" style="0" customWidth="1"/>
    <col min="13" max="16384" width="9.140625" style="0" customWidth="1"/>
  </cols>
  <sheetData>
    <row r="1" spans="1:2" ht="21" customHeight="1">
      <c r="A1" s="2">
        <v>8</v>
      </c>
      <c r="B1" s="3" t="s">
        <v>148</v>
      </c>
    </row>
    <row r="2" spans="1:10" ht="12.75" customHeight="1">
      <c r="A2" s="4"/>
      <c r="B2" t="s">
        <v>149</v>
      </c>
      <c r="C2" s="5" t="s">
        <v>2</v>
      </c>
      <c r="D2" s="6">
        <v>16</v>
      </c>
      <c r="F2" s="7" t="s">
        <v>150</v>
      </c>
      <c r="G2" s="26" t="s">
        <v>151</v>
      </c>
      <c r="H2" s="36" t="s">
        <v>152</v>
      </c>
      <c r="I2" s="36"/>
      <c r="J2" s="36"/>
    </row>
    <row r="3" spans="1:8" ht="12.75">
      <c r="A3" s="8"/>
      <c r="B3" t="s">
        <v>138</v>
      </c>
      <c r="C3" s="5" t="s">
        <v>6</v>
      </c>
      <c r="D3" s="6">
        <v>7</v>
      </c>
      <c r="F3" s="7" t="s">
        <v>153</v>
      </c>
      <c r="G3" t="s">
        <v>106</v>
      </c>
      <c r="H3" t="s">
        <v>154</v>
      </c>
    </row>
    <row r="4" spans="1:8" ht="12.75">
      <c r="A4" s="8"/>
      <c r="C4" s="9" t="s">
        <v>11</v>
      </c>
      <c r="D4" s="6">
        <v>3</v>
      </c>
      <c r="F4" s="7" t="s">
        <v>155</v>
      </c>
      <c r="G4" t="s">
        <v>156</v>
      </c>
      <c r="H4" t="s">
        <v>157</v>
      </c>
    </row>
    <row r="5" spans="1:6" ht="12.75">
      <c r="A5" s="8"/>
      <c r="C5" s="9" t="s">
        <v>14</v>
      </c>
      <c r="D5" s="6">
        <v>10</v>
      </c>
      <c r="F5" s="7"/>
    </row>
    <row r="6" ht="12.75">
      <c r="D6"/>
    </row>
    <row r="7" spans="1:10" ht="12.75">
      <c r="A7" s="3" t="s">
        <v>21</v>
      </c>
      <c r="B7" s="3" t="s">
        <v>22</v>
      </c>
      <c r="C7" s="11" t="s">
        <v>23</v>
      </c>
      <c r="D7" s="2" t="s">
        <v>24</v>
      </c>
      <c r="E7" s="7">
        <v>1985</v>
      </c>
      <c r="F7" s="12" t="s">
        <v>25</v>
      </c>
      <c r="G7" s="11" t="s">
        <v>23</v>
      </c>
      <c r="H7" s="2" t="s">
        <v>26</v>
      </c>
      <c r="I7" s="2" t="s">
        <v>27</v>
      </c>
      <c r="J7" s="13" t="s">
        <v>28</v>
      </c>
    </row>
    <row r="8" spans="1:13" ht="12.75">
      <c r="A8" s="14">
        <v>1</v>
      </c>
      <c r="B8" s="15" t="s">
        <v>36</v>
      </c>
      <c r="C8" s="16" t="s">
        <v>42</v>
      </c>
      <c r="D8" s="1">
        <v>6270</v>
      </c>
      <c r="E8" s="6" t="s">
        <v>158</v>
      </c>
      <c r="F8" s="7">
        <v>1</v>
      </c>
      <c r="G8" s="9" t="s">
        <v>42</v>
      </c>
      <c r="H8" s="17">
        <f aca="true" t="shared" si="0" ref="H8:H17">J8/I8/$D$3</f>
        <v>773.7142857142857</v>
      </c>
      <c r="I8" s="7">
        <f aca="true" t="shared" si="1" ref="I8:I17">COUNTIF($C$8:$D$109,G8)</f>
        <v>2</v>
      </c>
      <c r="J8" s="18">
        <f aca="true" t="shared" si="2" ref="J8:J17">SUMIF($C$8:$D$109,G8,$D$8:$D$109)</f>
        <v>10832</v>
      </c>
      <c r="M8" s="1"/>
    </row>
    <row r="9" spans="1:13" ht="12.75">
      <c r="A9" s="19">
        <v>2</v>
      </c>
      <c r="B9" s="20" t="s">
        <v>61</v>
      </c>
      <c r="C9" s="21" t="s">
        <v>44</v>
      </c>
      <c r="D9" s="1">
        <v>5505</v>
      </c>
      <c r="E9" s="6"/>
      <c r="F9" s="7">
        <v>2</v>
      </c>
      <c r="G9" s="9" t="s">
        <v>30</v>
      </c>
      <c r="H9" s="17">
        <f t="shared" si="0"/>
        <v>690.2857142857143</v>
      </c>
      <c r="I9" s="7">
        <f t="shared" si="1"/>
        <v>1</v>
      </c>
      <c r="J9" s="18">
        <f t="shared" si="2"/>
        <v>4832</v>
      </c>
      <c r="M9" s="1"/>
    </row>
    <row r="10" spans="1:13" ht="12.75">
      <c r="A10" s="23">
        <v>3</v>
      </c>
      <c r="B10" s="24" t="s">
        <v>146</v>
      </c>
      <c r="C10" s="25" t="s">
        <v>88</v>
      </c>
      <c r="D10" s="1">
        <v>5451</v>
      </c>
      <c r="E10" s="6"/>
      <c r="F10" s="7">
        <v>3</v>
      </c>
      <c r="G10" s="9" t="s">
        <v>44</v>
      </c>
      <c r="H10" s="17">
        <f t="shared" si="0"/>
        <v>656.4285714285714</v>
      </c>
      <c r="I10" s="7">
        <f t="shared" si="1"/>
        <v>2</v>
      </c>
      <c r="J10" s="18">
        <f t="shared" si="2"/>
        <v>9190</v>
      </c>
      <c r="M10" s="1"/>
    </row>
    <row r="11" spans="1:13" ht="12.75">
      <c r="A11" s="7">
        <v>4</v>
      </c>
      <c r="B11" s="33" t="s">
        <v>115</v>
      </c>
      <c r="C11" s="34" t="s">
        <v>114</v>
      </c>
      <c r="D11" s="1">
        <v>5143</v>
      </c>
      <c r="E11" s="6" t="s">
        <v>159</v>
      </c>
      <c r="F11" s="7">
        <v>4</v>
      </c>
      <c r="G11" s="9" t="s">
        <v>117</v>
      </c>
      <c r="H11" s="17">
        <f t="shared" si="0"/>
        <v>526.1428571428571</v>
      </c>
      <c r="I11" s="7">
        <f t="shared" si="1"/>
        <v>1</v>
      </c>
      <c r="J11" s="18">
        <f t="shared" si="2"/>
        <v>3683</v>
      </c>
      <c r="L11" s="7"/>
      <c r="M11" s="1"/>
    </row>
    <row r="12" spans="1:13" ht="12.75">
      <c r="A12" s="7">
        <v>5</v>
      </c>
      <c r="B12" s="26" t="s">
        <v>119</v>
      </c>
      <c r="C12" s="9" t="s">
        <v>30</v>
      </c>
      <c r="D12" s="1">
        <v>4832</v>
      </c>
      <c r="E12" s="7"/>
      <c r="F12" s="7">
        <v>5</v>
      </c>
      <c r="G12" s="9" t="s">
        <v>88</v>
      </c>
      <c r="H12" s="17">
        <f t="shared" si="0"/>
        <v>471.4761904761905</v>
      </c>
      <c r="I12" s="7">
        <f t="shared" si="1"/>
        <v>3</v>
      </c>
      <c r="J12" s="18">
        <f t="shared" si="2"/>
        <v>9901</v>
      </c>
      <c r="L12" s="7"/>
      <c r="M12" s="1"/>
    </row>
    <row r="13" spans="1:13" ht="12.75">
      <c r="A13" s="7">
        <v>6</v>
      </c>
      <c r="B13" s="33" t="s">
        <v>76</v>
      </c>
      <c r="C13" s="34" t="s">
        <v>42</v>
      </c>
      <c r="D13" s="1">
        <v>4562</v>
      </c>
      <c r="E13" s="7" t="s">
        <v>160</v>
      </c>
      <c r="F13" s="7">
        <v>6</v>
      </c>
      <c r="G13" s="9" t="s">
        <v>127</v>
      </c>
      <c r="H13" s="17">
        <f t="shared" si="0"/>
        <v>461.7142857142857</v>
      </c>
      <c r="I13" s="7">
        <f t="shared" si="1"/>
        <v>1</v>
      </c>
      <c r="J13" s="18">
        <f t="shared" si="2"/>
        <v>3232</v>
      </c>
      <c r="L13" s="7"/>
      <c r="M13" s="1"/>
    </row>
    <row r="14" spans="1:13" ht="12.75">
      <c r="A14" s="7">
        <v>7</v>
      </c>
      <c r="B14" s="33" t="s">
        <v>43</v>
      </c>
      <c r="C14" s="34" t="s">
        <v>44</v>
      </c>
      <c r="D14" s="1">
        <v>3685</v>
      </c>
      <c r="E14" s="7" t="s">
        <v>161</v>
      </c>
      <c r="F14" s="7">
        <v>7</v>
      </c>
      <c r="G14" s="9" t="s">
        <v>114</v>
      </c>
      <c r="H14" s="17">
        <f t="shared" si="0"/>
        <v>449.14285714285717</v>
      </c>
      <c r="I14" s="7">
        <f t="shared" si="1"/>
        <v>2</v>
      </c>
      <c r="J14" s="18">
        <f t="shared" si="2"/>
        <v>6288</v>
      </c>
      <c r="L14" s="7"/>
      <c r="M14" s="1"/>
    </row>
    <row r="15" spans="1:13" ht="12.75">
      <c r="A15" s="7">
        <v>8</v>
      </c>
      <c r="B15" s="33" t="s">
        <v>51</v>
      </c>
      <c r="C15" s="34" t="s">
        <v>117</v>
      </c>
      <c r="D15" s="1">
        <v>3683</v>
      </c>
      <c r="E15" s="7"/>
      <c r="F15" s="7">
        <v>8</v>
      </c>
      <c r="G15" s="9" t="s">
        <v>139</v>
      </c>
      <c r="H15" s="17">
        <f t="shared" si="0"/>
        <v>368.7857142857143</v>
      </c>
      <c r="I15" s="7">
        <f t="shared" si="1"/>
        <v>2</v>
      </c>
      <c r="J15" s="18">
        <f t="shared" si="2"/>
        <v>5163</v>
      </c>
      <c r="M15" s="1"/>
    </row>
    <row r="16" spans="1:13" ht="12.75">
      <c r="A16" s="7">
        <v>9</v>
      </c>
      <c r="B16" s="33" t="s">
        <v>130</v>
      </c>
      <c r="C16" s="34" t="s">
        <v>127</v>
      </c>
      <c r="D16" s="1">
        <v>3232</v>
      </c>
      <c r="E16" s="7"/>
      <c r="F16" s="7">
        <v>9</v>
      </c>
      <c r="G16" s="9" t="s">
        <v>52</v>
      </c>
      <c r="H16" s="17">
        <f t="shared" si="0"/>
        <v>291.85714285714283</v>
      </c>
      <c r="I16" s="7">
        <f t="shared" si="1"/>
        <v>1</v>
      </c>
      <c r="J16" s="18">
        <f t="shared" si="2"/>
        <v>2043</v>
      </c>
      <c r="M16" s="1"/>
    </row>
    <row r="17" spans="1:13" ht="12.75">
      <c r="A17" s="7">
        <v>10</v>
      </c>
      <c r="B17" s="33" t="s">
        <v>102</v>
      </c>
      <c r="C17" s="34" t="s">
        <v>139</v>
      </c>
      <c r="D17" s="1">
        <v>3189</v>
      </c>
      <c r="E17" s="7" t="s">
        <v>162</v>
      </c>
      <c r="F17" s="7">
        <v>10</v>
      </c>
      <c r="G17" s="9" t="s">
        <v>129</v>
      </c>
      <c r="H17" s="17">
        <f t="shared" si="0"/>
        <v>241.71428571428572</v>
      </c>
      <c r="I17" s="7">
        <f t="shared" si="1"/>
        <v>1</v>
      </c>
      <c r="J17" s="18">
        <f t="shared" si="2"/>
        <v>1692</v>
      </c>
      <c r="M17" s="1"/>
    </row>
    <row r="18" spans="1:13" ht="12.75">
      <c r="A18" s="7">
        <v>11</v>
      </c>
      <c r="B18" s="33" t="s">
        <v>135</v>
      </c>
      <c r="C18" s="34" t="s">
        <v>88</v>
      </c>
      <c r="D18" s="1">
        <v>2925</v>
      </c>
      <c r="E18" s="7" t="s">
        <v>31</v>
      </c>
      <c r="F18" s="7"/>
      <c r="G18" s="22"/>
      <c r="H18" s="17"/>
      <c r="I18" s="7">
        <f>SUM(I8:I17)</f>
        <v>16</v>
      </c>
      <c r="J18" s="18">
        <f>SUM(J8:J17)</f>
        <v>56856</v>
      </c>
      <c r="M18" s="1"/>
    </row>
    <row r="19" spans="1:13" ht="12.75">
      <c r="A19" s="7">
        <v>12</v>
      </c>
      <c r="B19" s="33" t="s">
        <v>121</v>
      </c>
      <c r="C19" s="34" t="s">
        <v>52</v>
      </c>
      <c r="D19" s="1">
        <v>2043</v>
      </c>
      <c r="E19" s="7"/>
      <c r="F19" s="7"/>
      <c r="G19" s="34"/>
      <c r="H19" s="17"/>
      <c r="I19" s="7"/>
      <c r="J19" s="18"/>
      <c r="M19" s="1"/>
    </row>
    <row r="20" spans="1:13" ht="12.75">
      <c r="A20" s="7">
        <v>13</v>
      </c>
      <c r="B20" s="33" t="s">
        <v>163</v>
      </c>
      <c r="C20" s="34" t="s">
        <v>139</v>
      </c>
      <c r="D20" s="1">
        <v>1974</v>
      </c>
      <c r="E20" s="7"/>
      <c r="F20" s="7"/>
      <c r="G20" s="9"/>
      <c r="H20" s="17"/>
      <c r="I20" s="7"/>
      <c r="J20" s="18"/>
      <c r="M20" s="1"/>
    </row>
    <row r="21" spans="1:13" ht="12.75">
      <c r="A21" s="7">
        <v>14</v>
      </c>
      <c r="B21" s="26" t="s">
        <v>132</v>
      </c>
      <c r="C21" s="9" t="s">
        <v>129</v>
      </c>
      <c r="D21" s="1">
        <v>1692</v>
      </c>
      <c r="F21" s="7"/>
      <c r="G21" s="7"/>
      <c r="H21" s="17"/>
      <c r="I21" s="7"/>
      <c r="J21" s="18"/>
      <c r="M21" s="1"/>
    </row>
    <row r="22" spans="1:13" ht="12.75">
      <c r="A22" s="7">
        <v>15</v>
      </c>
      <c r="B22" s="26" t="s">
        <v>147</v>
      </c>
      <c r="C22" s="9" t="s">
        <v>88</v>
      </c>
      <c r="D22" s="1">
        <v>1525</v>
      </c>
      <c r="H22" s="7"/>
      <c r="M22" s="1"/>
    </row>
    <row r="23" spans="1:13" ht="12.75">
      <c r="A23" s="7">
        <v>16</v>
      </c>
      <c r="B23" s="33" t="s">
        <v>128</v>
      </c>
      <c r="C23" s="34" t="s">
        <v>114</v>
      </c>
      <c r="D23" s="1">
        <v>1145</v>
      </c>
      <c r="F23" s="28"/>
      <c r="G23" s="29"/>
      <c r="H23" s="28"/>
      <c r="I23" s="29"/>
      <c r="J23" s="30"/>
      <c r="M23" s="1"/>
    </row>
    <row r="24" spans="1:13" ht="12.75">
      <c r="A24" s="7"/>
      <c r="B24" s="33"/>
      <c r="C24" s="34"/>
      <c r="D24" s="1">
        <f>SUM(D8:D23)</f>
        <v>56856</v>
      </c>
      <c r="F24" s="7"/>
      <c r="G24" s="7"/>
      <c r="H24" s="32"/>
      <c r="L24" s="7"/>
      <c r="M24" s="1"/>
    </row>
    <row r="25" spans="1:13" ht="12.75">
      <c r="A25" s="7"/>
      <c r="B25" s="33" t="s">
        <v>87</v>
      </c>
      <c r="C25" s="34"/>
      <c r="E25" t="s">
        <v>164</v>
      </c>
      <c r="F25" s="7"/>
      <c r="G25" s="7"/>
      <c r="H25" s="32"/>
      <c r="L25" s="7"/>
      <c r="M25" s="1"/>
    </row>
    <row r="26" spans="1:13" ht="12.75">
      <c r="A26" s="7"/>
      <c r="B26" s="26" t="s">
        <v>33</v>
      </c>
      <c r="C26" s="9"/>
      <c r="E26" t="s">
        <v>165</v>
      </c>
      <c r="L26" s="7"/>
      <c r="M26" s="1"/>
    </row>
    <row r="27" spans="1:13" ht="12.75">
      <c r="A27" s="7"/>
      <c r="B27" s="26" t="s">
        <v>166</v>
      </c>
      <c r="C27" s="9"/>
      <c r="E27" t="s">
        <v>167</v>
      </c>
      <c r="L27" s="7"/>
      <c r="M27" s="1"/>
    </row>
  </sheetData>
  <sheetProtection selectLockedCells="1" selectUnlockedCells="1"/>
  <mergeCells count="1">
    <mergeCell ref="H2:J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1">
      <selection activeCell="C7" sqref="C7"/>
    </sheetView>
  </sheetViews>
  <sheetFormatPr defaultColWidth="8.00390625" defaultRowHeight="12.75"/>
  <cols>
    <col min="1" max="1" width="8.28125" style="0" customWidth="1"/>
    <col min="2" max="2" width="32.421875" style="0" customWidth="1"/>
    <col min="3" max="3" width="16.140625" style="0" customWidth="1"/>
    <col min="4" max="4" width="7.57421875" style="1" customWidth="1"/>
    <col min="5" max="5" width="6.00390625" style="0" customWidth="1"/>
    <col min="6" max="6" width="11.140625" style="0" customWidth="1"/>
    <col min="7" max="7" width="15.421875" style="0" customWidth="1"/>
    <col min="8" max="8" width="9.57421875" style="0" customWidth="1"/>
    <col min="9" max="9" width="6.421875" style="0" customWidth="1"/>
    <col min="10" max="10" width="8.00390625" style="0" customWidth="1"/>
    <col min="11" max="11" width="9.140625" style="0" customWidth="1"/>
    <col min="12" max="12" width="14.28125" style="0" customWidth="1"/>
    <col min="13" max="16384" width="9.140625" style="0" customWidth="1"/>
  </cols>
  <sheetData>
    <row r="1" spans="1:2" ht="21" customHeight="1">
      <c r="A1" s="2">
        <v>9</v>
      </c>
      <c r="B1" s="3" t="s">
        <v>168</v>
      </c>
    </row>
    <row r="2" spans="1:10" ht="12.75" customHeight="1">
      <c r="A2" s="4"/>
      <c r="B2" t="s">
        <v>137</v>
      </c>
      <c r="C2" s="5" t="s">
        <v>2</v>
      </c>
      <c r="D2" s="6">
        <v>22</v>
      </c>
      <c r="F2" s="7" t="s">
        <v>3</v>
      </c>
      <c r="G2" t="s">
        <v>169</v>
      </c>
      <c r="H2" s="36" t="s">
        <v>170</v>
      </c>
      <c r="I2" s="36"/>
      <c r="J2" s="36"/>
    </row>
    <row r="3" spans="1:9" ht="12.75">
      <c r="A3" s="8"/>
      <c r="B3" t="s">
        <v>138</v>
      </c>
      <c r="C3" s="5" t="s">
        <v>6</v>
      </c>
      <c r="D3" s="6">
        <v>12</v>
      </c>
      <c r="F3" s="7" t="s">
        <v>7</v>
      </c>
      <c r="G3" t="s">
        <v>171</v>
      </c>
      <c r="H3" s="36" t="s">
        <v>172</v>
      </c>
      <c r="I3" s="36"/>
    </row>
    <row r="4" spans="1:8" ht="12.75">
      <c r="A4" s="8"/>
      <c r="C4" s="9" t="s">
        <v>11</v>
      </c>
      <c r="D4" s="6">
        <v>6</v>
      </c>
      <c r="F4" s="7" t="s">
        <v>15</v>
      </c>
      <c r="G4" t="s">
        <v>108</v>
      </c>
      <c r="H4" t="s">
        <v>173</v>
      </c>
    </row>
    <row r="5" spans="1:8" ht="12.75">
      <c r="A5" s="8"/>
      <c r="C5" s="9" t="s">
        <v>14</v>
      </c>
      <c r="D5" s="6">
        <v>12</v>
      </c>
      <c r="F5" s="7" t="s">
        <v>19</v>
      </c>
      <c r="G5" t="s">
        <v>174</v>
      </c>
      <c r="H5" t="s">
        <v>175</v>
      </c>
    </row>
    <row r="6" spans="1:8" ht="12.75">
      <c r="A6" s="8"/>
      <c r="C6" s="9"/>
      <c r="D6" s="6"/>
      <c r="F6" s="7" t="s">
        <v>105</v>
      </c>
      <c r="G6" t="s">
        <v>176</v>
      </c>
      <c r="H6" t="s">
        <v>177</v>
      </c>
    </row>
    <row r="7" spans="1:9" ht="12.75">
      <c r="A7" s="8"/>
      <c r="C7" s="9"/>
      <c r="D7" s="6"/>
      <c r="F7" s="7" t="s">
        <v>178</v>
      </c>
      <c r="G7" t="s">
        <v>179</v>
      </c>
      <c r="H7" s="36" t="s">
        <v>180</v>
      </c>
      <c r="I7" s="36"/>
    </row>
    <row r="8" ht="12.75">
      <c r="D8"/>
    </row>
    <row r="9" spans="1:10" ht="12.75">
      <c r="A9" s="3" t="s">
        <v>21</v>
      </c>
      <c r="B9" s="3" t="s">
        <v>22</v>
      </c>
      <c r="C9" s="11" t="s">
        <v>23</v>
      </c>
      <c r="D9" s="2" t="s">
        <v>24</v>
      </c>
      <c r="E9" s="7">
        <v>1986</v>
      </c>
      <c r="F9" s="12" t="s">
        <v>25</v>
      </c>
      <c r="G9" s="11" t="s">
        <v>23</v>
      </c>
      <c r="H9" s="2" t="s">
        <v>26</v>
      </c>
      <c r="I9" s="2" t="s">
        <v>27</v>
      </c>
      <c r="J9" s="13" t="s">
        <v>28</v>
      </c>
    </row>
    <row r="10" spans="1:13" ht="12.75">
      <c r="A10" s="14">
        <v>1</v>
      </c>
      <c r="B10" s="15" t="s">
        <v>36</v>
      </c>
      <c r="C10" s="16" t="s">
        <v>42</v>
      </c>
      <c r="D10" s="1">
        <v>10218</v>
      </c>
      <c r="E10" s="6"/>
      <c r="F10" s="7">
        <v>1</v>
      </c>
      <c r="G10" s="9" t="s">
        <v>42</v>
      </c>
      <c r="H10" s="17">
        <f aca="true" t="shared" si="0" ref="H10:H22">J10/I10/$D$3</f>
        <v>825.9166666666666</v>
      </c>
      <c r="I10" s="7">
        <f aca="true" t="shared" si="1" ref="I10:I22">COUNTIF($C$10:$D$106,G10)</f>
        <v>2</v>
      </c>
      <c r="J10" s="18">
        <f aca="true" t="shared" si="2" ref="J10:J22">SUMIF($C$10:$D$106,G10,$D$10:$D$106)</f>
        <v>19822</v>
      </c>
      <c r="M10" s="1"/>
    </row>
    <row r="11" spans="1:13" ht="12.75">
      <c r="A11" s="19">
        <v>2</v>
      </c>
      <c r="B11" s="20" t="s">
        <v>146</v>
      </c>
      <c r="C11" s="21" t="s">
        <v>88</v>
      </c>
      <c r="D11" s="1">
        <v>9985</v>
      </c>
      <c r="E11" s="6"/>
      <c r="F11" s="7">
        <v>2</v>
      </c>
      <c r="G11" s="9" t="s">
        <v>181</v>
      </c>
      <c r="H11" s="17">
        <f t="shared" si="0"/>
        <v>511</v>
      </c>
      <c r="I11" s="7">
        <f t="shared" si="1"/>
        <v>1</v>
      </c>
      <c r="J11" s="18">
        <f t="shared" si="2"/>
        <v>6132</v>
      </c>
      <c r="M11" s="1"/>
    </row>
    <row r="12" spans="1:13" ht="12.75">
      <c r="A12" s="23">
        <v>3</v>
      </c>
      <c r="B12" s="24" t="s">
        <v>76</v>
      </c>
      <c r="C12" s="25" t="s">
        <v>42</v>
      </c>
      <c r="D12" s="1">
        <v>9604</v>
      </c>
      <c r="E12" s="6"/>
      <c r="F12" s="7">
        <v>3</v>
      </c>
      <c r="G12" s="9" t="s">
        <v>44</v>
      </c>
      <c r="H12" s="17">
        <f t="shared" si="0"/>
        <v>446.5</v>
      </c>
      <c r="I12" s="7">
        <f t="shared" si="1"/>
        <v>1</v>
      </c>
      <c r="J12" s="18">
        <f t="shared" si="2"/>
        <v>5358</v>
      </c>
      <c r="M12" s="1"/>
    </row>
    <row r="13" spans="1:13" ht="12.75">
      <c r="A13" s="7">
        <v>4</v>
      </c>
      <c r="B13" s="33" t="s">
        <v>87</v>
      </c>
      <c r="C13" s="34" t="s">
        <v>88</v>
      </c>
      <c r="D13" s="1">
        <v>9227</v>
      </c>
      <c r="F13" s="7">
        <v>4</v>
      </c>
      <c r="G13" s="9" t="s">
        <v>117</v>
      </c>
      <c r="H13" s="17">
        <f t="shared" si="0"/>
        <v>444.25</v>
      </c>
      <c r="I13" s="7">
        <f t="shared" si="1"/>
        <v>1</v>
      </c>
      <c r="J13" s="18">
        <f t="shared" si="2"/>
        <v>5331</v>
      </c>
      <c r="L13" s="7"/>
      <c r="M13" s="1"/>
    </row>
    <row r="14" spans="1:13" ht="12.75">
      <c r="A14" s="7">
        <v>5</v>
      </c>
      <c r="B14" s="33" t="s">
        <v>102</v>
      </c>
      <c r="C14" s="34" t="s">
        <v>139</v>
      </c>
      <c r="D14" s="1">
        <v>8820</v>
      </c>
      <c r="E14" s="7" t="s">
        <v>140</v>
      </c>
      <c r="F14" s="7">
        <v>5</v>
      </c>
      <c r="G14" s="9" t="s">
        <v>88</v>
      </c>
      <c r="H14" s="17">
        <f t="shared" si="0"/>
        <v>677.6805555555555</v>
      </c>
      <c r="I14" s="7">
        <f t="shared" si="1"/>
        <v>6</v>
      </c>
      <c r="J14" s="18">
        <f t="shared" si="2"/>
        <v>48793</v>
      </c>
      <c r="L14" s="7"/>
      <c r="M14" s="1"/>
    </row>
    <row r="15" spans="1:13" ht="12.75">
      <c r="A15" s="7">
        <v>6</v>
      </c>
      <c r="B15" s="33" t="s">
        <v>115</v>
      </c>
      <c r="C15" s="34" t="s">
        <v>114</v>
      </c>
      <c r="D15" s="1">
        <v>8645</v>
      </c>
      <c r="E15" s="7" t="s">
        <v>141</v>
      </c>
      <c r="F15" s="7">
        <v>6</v>
      </c>
      <c r="G15" s="9" t="s">
        <v>127</v>
      </c>
      <c r="H15" s="17">
        <f t="shared" si="0"/>
        <v>381.3333333333333</v>
      </c>
      <c r="I15" s="7">
        <f t="shared" si="1"/>
        <v>2</v>
      </c>
      <c r="J15" s="18">
        <f t="shared" si="2"/>
        <v>9152</v>
      </c>
      <c r="L15" s="7"/>
      <c r="M15" s="1"/>
    </row>
    <row r="16" spans="1:13" ht="12.75">
      <c r="A16" s="7">
        <v>7</v>
      </c>
      <c r="B16" s="33" t="s">
        <v>130</v>
      </c>
      <c r="C16" s="34" t="s">
        <v>127</v>
      </c>
      <c r="D16" s="1">
        <v>8607</v>
      </c>
      <c r="E16" s="7"/>
      <c r="F16" s="7">
        <v>7</v>
      </c>
      <c r="G16" s="9" t="s">
        <v>114</v>
      </c>
      <c r="H16" s="17">
        <f t="shared" si="0"/>
        <v>508.6666666666667</v>
      </c>
      <c r="I16" s="7">
        <f t="shared" si="1"/>
        <v>2</v>
      </c>
      <c r="J16" s="18">
        <f t="shared" si="2"/>
        <v>12208</v>
      </c>
      <c r="L16" s="7"/>
      <c r="M16" s="1"/>
    </row>
    <row r="17" spans="1:13" ht="12.75">
      <c r="A17" s="7">
        <v>8</v>
      </c>
      <c r="B17" s="26" t="s">
        <v>147</v>
      </c>
      <c r="C17" s="9" t="s">
        <v>88</v>
      </c>
      <c r="D17" s="1">
        <v>8397</v>
      </c>
      <c r="F17" s="7">
        <v>8</v>
      </c>
      <c r="G17" s="9" t="s">
        <v>139</v>
      </c>
      <c r="H17" s="17">
        <f t="shared" si="0"/>
        <v>511.625</v>
      </c>
      <c r="I17" s="7">
        <f t="shared" si="1"/>
        <v>2</v>
      </c>
      <c r="J17" s="18">
        <f t="shared" si="2"/>
        <v>12279</v>
      </c>
      <c r="M17" s="1"/>
    </row>
    <row r="18" spans="1:13" ht="12.75">
      <c r="A18" s="7">
        <v>9</v>
      </c>
      <c r="B18" s="33" t="s">
        <v>182</v>
      </c>
      <c r="C18" s="34" t="s">
        <v>88</v>
      </c>
      <c r="D18" s="1">
        <v>8339</v>
      </c>
      <c r="F18" s="7">
        <v>9</v>
      </c>
      <c r="G18" s="9" t="s">
        <v>52</v>
      </c>
      <c r="H18" s="17">
        <f t="shared" si="0"/>
        <v>544.75</v>
      </c>
      <c r="I18" s="7">
        <f t="shared" si="1"/>
        <v>1</v>
      </c>
      <c r="J18" s="18">
        <f t="shared" si="2"/>
        <v>6537</v>
      </c>
      <c r="M18" s="1"/>
    </row>
    <row r="19" spans="1:13" ht="12.75">
      <c r="A19" s="7">
        <v>10</v>
      </c>
      <c r="B19" s="33" t="s">
        <v>39</v>
      </c>
      <c r="C19" s="34" t="s">
        <v>40</v>
      </c>
      <c r="D19" s="1">
        <v>7197</v>
      </c>
      <c r="F19" s="7">
        <v>10</v>
      </c>
      <c r="G19" s="9" t="s">
        <v>129</v>
      </c>
      <c r="H19" s="17">
        <f t="shared" si="0"/>
        <v>510.9166666666667</v>
      </c>
      <c r="I19" s="7">
        <f t="shared" si="1"/>
        <v>1</v>
      </c>
      <c r="J19" s="18">
        <f t="shared" si="2"/>
        <v>6131</v>
      </c>
      <c r="M19" s="1"/>
    </row>
    <row r="20" spans="1:13" ht="12.75">
      <c r="A20" s="7">
        <v>11</v>
      </c>
      <c r="B20" s="33" t="s">
        <v>135</v>
      </c>
      <c r="C20" s="34" t="s">
        <v>88</v>
      </c>
      <c r="D20" s="1">
        <v>6813</v>
      </c>
      <c r="E20" s="7"/>
      <c r="F20" s="7">
        <v>11</v>
      </c>
      <c r="G20" s="22" t="s">
        <v>183</v>
      </c>
      <c r="H20" s="17">
        <f t="shared" si="0"/>
        <v>320.9166666666667</v>
      </c>
      <c r="I20" s="7">
        <f t="shared" si="1"/>
        <v>1</v>
      </c>
      <c r="J20" s="18">
        <f t="shared" si="2"/>
        <v>3851</v>
      </c>
      <c r="M20" s="1"/>
    </row>
    <row r="21" spans="1:13" ht="12.75">
      <c r="A21" s="7">
        <v>12</v>
      </c>
      <c r="B21" s="33" t="s">
        <v>121</v>
      </c>
      <c r="C21" s="34" t="s">
        <v>52</v>
      </c>
      <c r="D21" s="1">
        <v>6537</v>
      </c>
      <c r="E21" s="7"/>
      <c r="F21" s="7">
        <v>12</v>
      </c>
      <c r="G21" s="34" t="s">
        <v>40</v>
      </c>
      <c r="H21" s="17">
        <f t="shared" si="0"/>
        <v>599.75</v>
      </c>
      <c r="I21" s="7">
        <f t="shared" si="1"/>
        <v>1</v>
      </c>
      <c r="J21" s="18">
        <f t="shared" si="2"/>
        <v>7197</v>
      </c>
      <c r="M21" s="1"/>
    </row>
    <row r="22" spans="1:13" ht="12.75">
      <c r="A22" s="7">
        <v>13</v>
      </c>
      <c r="B22" s="26" t="s">
        <v>184</v>
      </c>
      <c r="C22" s="9" t="s">
        <v>181</v>
      </c>
      <c r="D22" s="1">
        <v>6132</v>
      </c>
      <c r="F22" s="7">
        <v>13</v>
      </c>
      <c r="G22" s="9" t="s">
        <v>142</v>
      </c>
      <c r="H22" s="17">
        <f t="shared" si="0"/>
        <v>124</v>
      </c>
      <c r="I22" s="7">
        <f t="shared" si="1"/>
        <v>1</v>
      </c>
      <c r="J22" s="18">
        <f t="shared" si="2"/>
        <v>1488</v>
      </c>
      <c r="M22" s="1"/>
    </row>
    <row r="23" spans="1:13" ht="12.75">
      <c r="A23" s="7">
        <v>14</v>
      </c>
      <c r="B23" s="26" t="s">
        <v>132</v>
      </c>
      <c r="C23" s="9" t="s">
        <v>129</v>
      </c>
      <c r="D23" s="1">
        <v>6131</v>
      </c>
      <c r="F23" s="7"/>
      <c r="G23" s="7"/>
      <c r="H23" s="17"/>
      <c r="I23" s="7">
        <f>SUM(I10:I22)</f>
        <v>22</v>
      </c>
      <c r="J23" s="18">
        <f>SUM(J10:J22)</f>
        <v>144279</v>
      </c>
      <c r="M23" s="1"/>
    </row>
    <row r="24" spans="1:13" ht="12.75">
      <c r="A24" s="7">
        <v>15</v>
      </c>
      <c r="B24" t="s">
        <v>185</v>
      </c>
      <c r="C24" t="s">
        <v>88</v>
      </c>
      <c r="D24" s="1">
        <v>6032</v>
      </c>
      <c r="H24" s="7"/>
      <c r="M24" s="1"/>
    </row>
    <row r="25" spans="1:13" ht="12.75">
      <c r="A25" s="7">
        <v>16</v>
      </c>
      <c r="B25" s="33" t="s">
        <v>43</v>
      </c>
      <c r="C25" s="34" t="s">
        <v>44</v>
      </c>
      <c r="D25" s="1">
        <v>5358</v>
      </c>
      <c r="E25" s="7" t="s">
        <v>110</v>
      </c>
      <c r="F25" s="7"/>
      <c r="G25" s="7"/>
      <c r="H25" s="32"/>
      <c r="L25" s="7"/>
      <c r="M25" s="1"/>
    </row>
    <row r="26" spans="1:13" ht="12.75">
      <c r="A26" s="7">
        <v>17</v>
      </c>
      <c r="B26" s="33" t="s">
        <v>51</v>
      </c>
      <c r="C26" s="34" t="s">
        <v>117</v>
      </c>
      <c r="D26" s="1">
        <v>5331</v>
      </c>
      <c r="E26" s="7"/>
      <c r="F26" s="7"/>
      <c r="G26" s="7"/>
      <c r="H26" s="32"/>
      <c r="L26" s="7"/>
      <c r="M26" s="1"/>
    </row>
    <row r="27" spans="1:13" ht="12.75">
      <c r="A27" s="7">
        <v>18</v>
      </c>
      <c r="B27" t="s">
        <v>186</v>
      </c>
      <c r="C27" t="s">
        <v>183</v>
      </c>
      <c r="D27" s="1">
        <v>3851</v>
      </c>
      <c r="L27" s="7"/>
      <c r="M27" s="1"/>
    </row>
    <row r="28" spans="1:4" ht="12.75">
      <c r="A28" s="7">
        <v>19</v>
      </c>
      <c r="B28" s="33" t="s">
        <v>128</v>
      </c>
      <c r="C28" s="34" t="s">
        <v>114</v>
      </c>
      <c r="D28" s="1">
        <v>3563</v>
      </c>
    </row>
    <row r="29" spans="1:5" ht="12.75">
      <c r="A29" s="7">
        <v>20</v>
      </c>
      <c r="B29" s="33" t="s">
        <v>163</v>
      </c>
      <c r="C29" s="34" t="s">
        <v>139</v>
      </c>
      <c r="D29" s="1">
        <v>3459</v>
      </c>
      <c r="E29" s="7"/>
    </row>
    <row r="30" spans="1:4" ht="12.75">
      <c r="A30" s="7">
        <v>21</v>
      </c>
      <c r="B30" t="s">
        <v>187</v>
      </c>
      <c r="C30" t="s">
        <v>142</v>
      </c>
      <c r="D30" s="1">
        <v>1488</v>
      </c>
    </row>
    <row r="31" spans="1:4" ht="12.75">
      <c r="A31" s="7">
        <v>22</v>
      </c>
      <c r="B31" s="33" t="s">
        <v>144</v>
      </c>
      <c r="C31" s="34" t="s">
        <v>127</v>
      </c>
      <c r="D31" s="1">
        <v>545</v>
      </c>
    </row>
    <row r="32" ht="12.75">
      <c r="D32" s="1">
        <f>SUM(D10:D31)</f>
        <v>144279</v>
      </c>
    </row>
    <row r="33" spans="1:5" ht="12.75">
      <c r="A33" s="6"/>
      <c r="B33" s="26" t="s">
        <v>188</v>
      </c>
      <c r="E33" t="s">
        <v>82</v>
      </c>
    </row>
  </sheetData>
  <sheetProtection selectLockedCells="1" selectUnlockedCells="1"/>
  <mergeCells count="3">
    <mergeCell ref="H2:J2"/>
    <mergeCell ref="H3:I3"/>
    <mergeCell ref="H7:I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8287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Åkerstedt, Hans</dc:creator>
  <cp:keywords/>
  <dc:description/>
  <cp:lastModifiedBy/>
  <dcterms:created xsi:type="dcterms:W3CDTF">2014-08-15T15:47:03Z</dcterms:created>
  <dcterms:modified xsi:type="dcterms:W3CDTF">2018-08-16T21:14:41Z</dcterms:modified>
  <cp:category/>
  <cp:version/>
  <cp:contentType/>
  <cp:contentStatus/>
  <cp:revision>148</cp:revision>
</cp:coreProperties>
</file>